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25" windowHeight="6720" tabRatio="227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<sst xmlns="http://schemas.openxmlformats.org/spreadsheetml/2006/main" count="174" uniqueCount="144">
  <si>
    <t>Вес коэф</t>
  </si>
  <si>
    <t>КР</t>
  </si>
  <si>
    <t>РГР</t>
  </si>
  <si>
    <t>ЛР</t>
  </si>
  <si>
    <t>Практ</t>
  </si>
  <si>
    <t>Лаб</t>
  </si>
  <si>
    <t>Ср.успев</t>
  </si>
  <si>
    <t>Оценка</t>
  </si>
  <si>
    <t>Балл</t>
  </si>
  <si>
    <t>&gt;=85</t>
  </si>
  <si>
    <t>&gt;=70</t>
  </si>
  <si>
    <t>хорошо</t>
  </si>
  <si>
    <t>отлично</t>
  </si>
  <si>
    <t xml:space="preserve">Долги по лаб. работам ликвидировать у своих преподавателей на 17 неделе </t>
  </si>
  <si>
    <t>РГР1</t>
  </si>
  <si>
    <t>РГР2</t>
  </si>
  <si>
    <t>Эн1-71</t>
  </si>
  <si>
    <t>Дружинин ВА</t>
  </si>
  <si>
    <t>Бочкарёв ММ</t>
  </si>
  <si>
    <t>Трофименко ЕС</t>
  </si>
  <si>
    <t>Максаковский ЕИ</t>
  </si>
  <si>
    <t>Савин АА</t>
  </si>
  <si>
    <t>Пустовских НС</t>
  </si>
  <si>
    <t>Батыль МС</t>
  </si>
  <si>
    <t>Ковган АВ</t>
  </si>
  <si>
    <t>Бородин ДН</t>
  </si>
  <si>
    <t>Никитин АВ</t>
  </si>
  <si>
    <t>Астафьев АА</t>
  </si>
  <si>
    <t>Черепанова АН</t>
  </si>
  <si>
    <t>Аристархов МЮ</t>
  </si>
  <si>
    <t>Мешков АА</t>
  </si>
  <si>
    <t>Архипова АВ</t>
  </si>
  <si>
    <t>Стрельцова ЕА</t>
  </si>
  <si>
    <t>Старков КА</t>
  </si>
  <si>
    <t>Мариночкина АА</t>
  </si>
  <si>
    <t>Налимов АВ</t>
  </si>
  <si>
    <t>Курысь АВ</t>
  </si>
  <si>
    <t>Эн1-72</t>
  </si>
  <si>
    <t>Власов МЮ</t>
  </si>
  <si>
    <t>Макаров КГ</t>
  </si>
  <si>
    <t>Федотов АП</t>
  </si>
  <si>
    <t>Серазетдинов РИ</t>
  </si>
  <si>
    <t>Гришина ЛС</t>
  </si>
  <si>
    <t>Казанцева ЮН</t>
  </si>
  <si>
    <t>Иванов АЮ</t>
  </si>
  <si>
    <t>Кривенко МН</t>
  </si>
  <si>
    <t>Романов АВ</t>
  </si>
  <si>
    <t>Власюк АЮ</t>
  </si>
  <si>
    <t>Титов ДВ</t>
  </si>
  <si>
    <t>Фоменко АВ</t>
  </si>
  <si>
    <t>Долгин СВ</t>
  </si>
  <si>
    <t>Борисов АВ</t>
  </si>
  <si>
    <t>Ролетр МА</t>
  </si>
  <si>
    <t>Ачулакова ЕГ</t>
  </si>
  <si>
    <t>Глумова ЮО</t>
  </si>
  <si>
    <t>Сахаров ИА</t>
  </si>
  <si>
    <t>Демьянов</t>
  </si>
  <si>
    <t>Евтушенко И</t>
  </si>
  <si>
    <t>Войтов КА</t>
  </si>
  <si>
    <t>Эн1-73</t>
  </si>
  <si>
    <t>Кашаева НС</t>
  </si>
  <si>
    <t>Нешумов С</t>
  </si>
  <si>
    <t>Ситкина АВ</t>
  </si>
  <si>
    <t>Цыганкова МЮ</t>
  </si>
  <si>
    <t>Оплачко АВ</t>
  </si>
  <si>
    <t>Дорогов НЕ</t>
  </si>
  <si>
    <t>Орлов СВ</t>
  </si>
  <si>
    <t>Хвощенко ДА</t>
  </si>
  <si>
    <t>Чипурин СС</t>
  </si>
  <si>
    <t>Зуб ДВ</t>
  </si>
  <si>
    <t>Волков ВА</t>
  </si>
  <si>
    <t>Лисина АА</t>
  </si>
  <si>
    <t>Перевалов ИВ</t>
  </si>
  <si>
    <t>Ушаков АВ</t>
  </si>
  <si>
    <t>Семенчук ВВ</t>
  </si>
  <si>
    <t>Бельков ИВ</t>
  </si>
  <si>
    <t>Берестов ИИ</t>
  </si>
  <si>
    <t>Петров НВ</t>
  </si>
  <si>
    <t>Корпин ММ</t>
  </si>
  <si>
    <t>Гончаренко ДА</t>
  </si>
  <si>
    <t>Эн1-74</t>
  </si>
  <si>
    <t>Куликов ЮА</t>
  </si>
  <si>
    <t>Левчук СА</t>
  </si>
  <si>
    <t>Денисов КМ</t>
  </si>
  <si>
    <t>Латыпова НР</t>
  </si>
  <si>
    <t>Татуйко АА</t>
  </si>
  <si>
    <t>Щербакова АВ</t>
  </si>
  <si>
    <t>Есаков Т</t>
  </si>
  <si>
    <t>Валиахметов ТВ</t>
  </si>
  <si>
    <t>Зверев АН</t>
  </si>
  <si>
    <t>Кончев НА</t>
  </si>
  <si>
    <t>Калежирина ОМ</t>
  </si>
  <si>
    <t>Зубов АП</t>
  </si>
  <si>
    <t>Прудников АС</t>
  </si>
  <si>
    <t>Коробейников АВ</t>
  </si>
  <si>
    <t>Демченко К</t>
  </si>
  <si>
    <t>Кирьянова Е</t>
  </si>
  <si>
    <t>Юркевич ТЭ</t>
  </si>
  <si>
    <t>Эн1-75</t>
  </si>
  <si>
    <t>Скворцов А</t>
  </si>
  <si>
    <t>Томилов М</t>
  </si>
  <si>
    <t>Сатриванов Р</t>
  </si>
  <si>
    <t>Лопатин С</t>
  </si>
  <si>
    <t>Малинин С</t>
  </si>
  <si>
    <t>Мотыко Е</t>
  </si>
  <si>
    <t>Дюсенбаев Е</t>
  </si>
  <si>
    <t>Касацкий М</t>
  </si>
  <si>
    <t>Слабоденюк М</t>
  </si>
  <si>
    <t>Лебедев А</t>
  </si>
  <si>
    <t>Зуева С</t>
  </si>
  <si>
    <t>Фомичёва К</t>
  </si>
  <si>
    <t>Конохов Д</t>
  </si>
  <si>
    <t>Телегина О</t>
  </si>
  <si>
    <t>Кухарева А</t>
  </si>
  <si>
    <t>Делёв Е</t>
  </si>
  <si>
    <t>Шаюк С</t>
  </si>
  <si>
    <t>Кузнецов А</t>
  </si>
  <si>
    <t>Попенкова А</t>
  </si>
  <si>
    <t>Михайлова Д</t>
  </si>
  <si>
    <t>Кузнецов В</t>
  </si>
  <si>
    <t>Моисеев МС</t>
  </si>
  <si>
    <t>или у дежурного преподавателя во время сессии</t>
  </si>
  <si>
    <t>Никаноров ВН</t>
  </si>
  <si>
    <t>Бобров В</t>
  </si>
  <si>
    <t>Кураков Д</t>
  </si>
  <si>
    <t>Жумашов БА</t>
  </si>
  <si>
    <t>Коррекция</t>
  </si>
  <si>
    <t>ЭкзЭл</t>
  </si>
  <si>
    <t>ЭкзМаг</t>
  </si>
  <si>
    <t>ЭкзСр</t>
  </si>
  <si>
    <t>ИтогСр</t>
  </si>
  <si>
    <t>КРКвАт</t>
  </si>
  <si>
    <t>бон</t>
  </si>
  <si>
    <t>Олмп</t>
  </si>
  <si>
    <t>КРОпКвоп</t>
  </si>
  <si>
    <t>Сажин АВ</t>
  </si>
  <si>
    <t>Мамедов Р</t>
  </si>
  <si>
    <t>Пляскин ПО</t>
  </si>
  <si>
    <t>Сайко АС</t>
  </si>
  <si>
    <t>Ртнгбб</t>
  </si>
  <si>
    <t>Ртнгсб</t>
  </si>
  <si>
    <t>Горможапов</t>
  </si>
  <si>
    <t>хор</t>
  </si>
  <si>
    <t>отл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</si>
</sst>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E+00"/>
    <numFmt numFmtId="165" formatCode="0.000"/>
    <numFmt numFmtId="166" formatCode="0.00000"/>
    <numFmt numFmtId="167" formatCode="0.0%"/>
    <numFmt numFmtId="168" formatCode="0.000%"/>
    <numFmt numFmtId="169" formatCode="_-* #,##0.000_р_._-;\-* #,##0.000_р_._-;_-* &quot;-&quot;??_р_._-;_-@_-"/>
  </numFmts>
  <fonts count="41">
    <font>
      <sz val="10"/>
      <name val="Arial Cyr"/>
      <family val="0"/>
    </font>
    <font>
      <b/>
      <sz val="10"/>
      <name val="Arial Cyr"/>
      <family val="2"/>
    </font>
    <font>
      <b/>
      <i/>
      <sz val="10"/>
      <name val="Arial Cyr"/>
      <family val="2"/>
    </font>
    <font>
      <b/>
      <sz val="14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 Cyr"/>
      <family val="0"/>
    </font>
    <font>
      <b/>
      <u val="single"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9" fontId="0" fillId="0" borderId="0" xfId="55" applyFont="1" applyAlignment="1">
      <alignment/>
    </xf>
    <xf numFmtId="9" fontId="0" fillId="0" borderId="0" xfId="0" applyNumberFormat="1" applyAlignment="1">
      <alignment/>
    </xf>
    <xf numFmtId="166" fontId="2" fillId="0" borderId="0" xfId="0" applyNumberFormat="1" applyFont="1" applyAlignment="1">
      <alignment/>
    </xf>
    <xf numFmtId="0" fontId="3" fillId="0" borderId="0" xfId="0" applyFont="1" applyAlignment="1">
      <alignment/>
    </xf>
    <xf numFmtId="9" fontId="0" fillId="0" borderId="0" xfId="55" applyFont="1" applyAlignment="1">
      <alignment/>
    </xf>
    <xf numFmtId="9" fontId="1" fillId="0" borderId="0" xfId="55" applyFont="1" applyAlignment="1">
      <alignment/>
    </xf>
    <xf numFmtId="166" fontId="1" fillId="0" borderId="0" xfId="0" applyNumberFormat="1" applyFont="1" applyAlignment="1">
      <alignment/>
    </xf>
    <xf numFmtId="9" fontId="0" fillId="0" borderId="0" xfId="55" applyFont="1" applyAlignment="1">
      <alignment/>
    </xf>
    <xf numFmtId="0" fontId="0" fillId="0" borderId="0" xfId="55" applyNumberFormat="1" applyFont="1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9" fontId="1" fillId="0" borderId="0" xfId="55" applyFont="1" applyAlignment="1">
      <alignment/>
    </xf>
    <xf numFmtId="0" fontId="0" fillId="0" borderId="0" xfId="0" applyFont="1" applyAlignment="1">
      <alignment/>
    </xf>
    <xf numFmtId="9" fontId="40" fillId="0" borderId="0" xfId="55" applyFont="1" applyAlignment="1">
      <alignment/>
    </xf>
    <xf numFmtId="9" fontId="40" fillId="0" borderId="0" xfId="55" applyFont="1" applyAlignment="1">
      <alignment/>
    </xf>
    <xf numFmtId="0" fontId="40" fillId="0" borderId="0" xfId="55" applyNumberFormat="1" applyFont="1" applyAlignment="1">
      <alignment/>
    </xf>
    <xf numFmtId="0" fontId="40" fillId="0" borderId="0" xfId="55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55" applyNumberFormat="1" applyFont="1" applyAlignment="1">
      <alignment/>
    </xf>
    <xf numFmtId="0" fontId="3" fillId="0" borderId="0" xfId="0" applyNumberFormat="1" applyFont="1" applyAlignment="1">
      <alignment/>
    </xf>
    <xf numFmtId="9" fontId="0" fillId="0" borderId="0" xfId="55" applyFont="1" applyAlignment="1">
      <alignment/>
    </xf>
    <xf numFmtId="0" fontId="0" fillId="0" borderId="0" xfId="55" applyNumberFormat="1" applyFont="1" applyAlignment="1">
      <alignment/>
    </xf>
    <xf numFmtId="0" fontId="22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363"/>
  <sheetViews>
    <sheetView tabSelected="1" workbookViewId="0" topLeftCell="A2">
      <pane xSplit="2130" ySplit="1020" topLeftCell="A79" activePane="bottomRight" state="split"/>
      <selection pane="topLeft" activeCell="A81" sqref="A81"/>
      <selection pane="topRight" activeCell="J4" sqref="J4"/>
      <selection pane="bottomLeft" activeCell="A83" sqref="A83"/>
      <selection pane="bottomRight" activeCell="P13" sqref="P13"/>
    </sheetView>
  </sheetViews>
  <sheetFormatPr defaultColWidth="9.00390625" defaultRowHeight="12.75"/>
  <cols>
    <col min="1" max="1" width="16.625" style="0" customWidth="1"/>
    <col min="3" max="3" width="9.125" style="12" customWidth="1"/>
    <col min="5" max="5" width="9.125" style="12" customWidth="1"/>
    <col min="7" max="7" width="9.125" style="12" customWidth="1"/>
    <col min="9" max="9" width="9.125" style="12" customWidth="1"/>
    <col min="10" max="10" width="6.00390625" style="0" customWidth="1"/>
    <col min="11" max="11" width="7.25390625" style="0" customWidth="1"/>
    <col min="12" max="12" width="6.25390625" style="0" customWidth="1"/>
    <col min="13" max="15" width="10.25390625" style="0" customWidth="1"/>
    <col min="16" max="16" width="10.875" style="0" bestFit="1" customWidth="1"/>
  </cols>
  <sheetData>
    <row r="2" spans="1:13" ht="12.75">
      <c r="A2" t="s">
        <v>0</v>
      </c>
      <c r="B2" t="s">
        <v>1</v>
      </c>
      <c r="D2" t="s">
        <v>2</v>
      </c>
      <c r="F2" t="s">
        <v>3</v>
      </c>
      <c r="H2" t="s">
        <v>4</v>
      </c>
      <c r="J2" t="s">
        <v>132</v>
      </c>
      <c r="M2" t="s">
        <v>6</v>
      </c>
    </row>
    <row r="3" spans="2:15" ht="12.75">
      <c r="B3">
        <v>0.4</v>
      </c>
      <c r="D3">
        <v>0.3</v>
      </c>
      <c r="F3">
        <v>0.25</v>
      </c>
      <c r="H3">
        <v>0.05</v>
      </c>
      <c r="J3">
        <v>0.1</v>
      </c>
      <c r="M3" s="4">
        <f>AVERAGE(M7:M27,M31:M54,M58:M78,M81:M100,M103:M125)</f>
        <v>0.4873963594276097</v>
      </c>
      <c r="N3" s="4"/>
      <c r="O3" s="4" t="e">
        <f>AVERAGE(O7:O27,O31:O54,O58:O78,O81:O100,O103:O125)</f>
        <v>#DIV/0!</v>
      </c>
    </row>
    <row r="5" spans="2:20" ht="12.75">
      <c r="B5" t="s">
        <v>134</v>
      </c>
      <c r="C5" s="12" t="s">
        <v>132</v>
      </c>
      <c r="D5" t="s">
        <v>14</v>
      </c>
      <c r="E5" s="12" t="s">
        <v>132</v>
      </c>
      <c r="F5" t="s">
        <v>131</v>
      </c>
      <c r="G5" s="12" t="s">
        <v>132</v>
      </c>
      <c r="H5" t="s">
        <v>15</v>
      </c>
      <c r="I5" s="12" t="s">
        <v>132</v>
      </c>
      <c r="J5" t="s">
        <v>5</v>
      </c>
      <c r="K5" t="s">
        <v>4</v>
      </c>
      <c r="L5" t="s">
        <v>133</v>
      </c>
      <c r="M5" t="s">
        <v>139</v>
      </c>
      <c r="N5" s="26" t="s">
        <v>140</v>
      </c>
      <c r="O5" t="s">
        <v>126</v>
      </c>
      <c r="P5" s="5" t="s">
        <v>7</v>
      </c>
      <c r="Q5" t="s">
        <v>127</v>
      </c>
      <c r="R5" t="s">
        <v>128</v>
      </c>
      <c r="S5" t="s">
        <v>129</v>
      </c>
      <c r="T5" t="s">
        <v>130</v>
      </c>
    </row>
    <row r="6" spans="1:18" ht="12.75">
      <c r="A6" s="1" t="s">
        <v>16</v>
      </c>
      <c r="B6">
        <v>6</v>
      </c>
      <c r="D6">
        <v>4</v>
      </c>
      <c r="F6">
        <v>5</v>
      </c>
      <c r="H6">
        <v>4</v>
      </c>
      <c r="P6" s="5"/>
      <c r="Q6">
        <v>5</v>
      </c>
      <c r="R6">
        <v>5</v>
      </c>
    </row>
    <row r="7" spans="1:21" ht="12.75">
      <c r="A7" t="s">
        <v>29</v>
      </c>
      <c r="B7" s="3">
        <f>(2.75+1.25)/6</f>
        <v>0.6666666666666666</v>
      </c>
      <c r="C7" s="11">
        <v>1</v>
      </c>
      <c r="D7" s="3">
        <f>3.25/4</f>
        <v>0.8125</v>
      </c>
      <c r="E7" s="11"/>
      <c r="F7" s="3">
        <f>4/5</f>
        <v>0.8</v>
      </c>
      <c r="G7" s="11">
        <v>1</v>
      </c>
      <c r="H7" s="3">
        <f>1.75/4</f>
        <v>0.4375</v>
      </c>
      <c r="I7" s="11">
        <v>1</v>
      </c>
      <c r="J7" s="3">
        <f>13.5/20</f>
        <v>0.675</v>
      </c>
      <c r="K7" s="3">
        <v>1</v>
      </c>
      <c r="L7" s="3"/>
      <c r="M7" s="4">
        <f>$B$3*(6*$B7+5*$F7)/11+$D$3*($D7+$H7)/2+$F$3*$J7+$H$3*$K7+$L7</f>
        <v>0.697159090909091</v>
      </c>
      <c r="N7" s="4">
        <f>$B$3*(6*$B7*(1+$J$3*$C7)+5*$F7*(1+$J$3*$G7))/11+$D$3*($D7*(1+$J$3*$E7)+$H7*(1+$J$3*$I7))/2+$F$3*$J7+$H$3*$K7+$L7</f>
        <v>0.7328125000000001</v>
      </c>
      <c r="O7" s="4"/>
      <c r="P7" s="1" t="s">
        <v>142</v>
      </c>
      <c r="Q7" s="3"/>
      <c r="R7" s="3"/>
      <c r="S7" s="3"/>
      <c r="T7" s="15"/>
      <c r="U7" s="13"/>
    </row>
    <row r="8" spans="1:20" ht="12.75">
      <c r="A8" t="s">
        <v>31</v>
      </c>
      <c r="B8" s="3">
        <f>(3+2)/6</f>
        <v>0.8333333333333334</v>
      </c>
      <c r="C8" s="11">
        <v>1</v>
      </c>
      <c r="D8" s="3">
        <f>2.75/4</f>
        <v>0.6875</v>
      </c>
      <c r="E8" s="11"/>
      <c r="F8" s="3">
        <f>4/5</f>
        <v>0.8</v>
      </c>
      <c r="G8" s="11">
        <v>1</v>
      </c>
      <c r="H8" s="3">
        <f>3.5/4</f>
        <v>0.875</v>
      </c>
      <c r="I8" s="11">
        <v>1</v>
      </c>
      <c r="J8" s="3">
        <f>20/20</f>
        <v>1</v>
      </c>
      <c r="K8" s="3">
        <v>1</v>
      </c>
      <c r="L8" s="3"/>
      <c r="M8" s="4">
        <f aca="true" t="shared" si="0" ref="M8:M71">$B$3*(6*$B8+5*$F8)/11+$D$3*($D8+$H8)/2+$F$3*$J8+$H$3*$K8+$L8</f>
        <v>0.8616477272727273</v>
      </c>
      <c r="N8" s="4">
        <f aca="true" t="shared" si="1" ref="N8:N71">$B$3*(6*$B8*(1+$J$3*$C8)+5*$F8*(1+$J$3*$G8))/11+$D$3*($D8*(1+$J$3*$E8)+$H8*(1+$J$3*$I8))/2+$F$3*$J8+$H$3*$K8+$L8</f>
        <v>0.9075000000000001</v>
      </c>
      <c r="O8" s="4"/>
      <c r="P8" s="1" t="s">
        <v>143</v>
      </c>
      <c r="Q8" s="3"/>
      <c r="R8" s="3"/>
      <c r="S8" s="3"/>
      <c r="T8" s="15"/>
    </row>
    <row r="9" spans="1:20" ht="12.75">
      <c r="A9" t="s">
        <v>27</v>
      </c>
      <c r="B9" s="3">
        <f>(3+2)/6</f>
        <v>0.8333333333333334</v>
      </c>
      <c r="C9" s="11">
        <v>1</v>
      </c>
      <c r="D9" s="3">
        <f>3.5/4</f>
        <v>0.875</v>
      </c>
      <c r="E9" s="11"/>
      <c r="F9" s="3">
        <f>4/5</f>
        <v>0.8</v>
      </c>
      <c r="G9" s="11">
        <v>1</v>
      </c>
      <c r="H9" s="3">
        <f>3/4</f>
        <v>0.75</v>
      </c>
      <c r="I9" s="11">
        <v>1</v>
      </c>
      <c r="J9" s="3">
        <f>19/20</f>
        <v>0.95</v>
      </c>
      <c r="K9" s="3">
        <v>1</v>
      </c>
      <c r="L9" s="3"/>
      <c r="M9" s="4">
        <f t="shared" si="0"/>
        <v>0.8585227272727274</v>
      </c>
      <c r="N9" s="4">
        <f t="shared" si="1"/>
        <v>0.9025000000000001</v>
      </c>
      <c r="O9" s="4"/>
      <c r="P9" s="1" t="s">
        <v>143</v>
      </c>
      <c r="Q9" s="3"/>
      <c r="R9" s="3"/>
      <c r="S9" s="3"/>
      <c r="T9" s="15"/>
    </row>
    <row r="10" spans="1:21" ht="12.75">
      <c r="A10" t="s">
        <v>23</v>
      </c>
      <c r="B10" s="3"/>
      <c r="C10" s="11"/>
      <c r="D10" s="3"/>
      <c r="E10" s="11"/>
      <c r="F10" s="3">
        <f>0.25/5</f>
        <v>0.05</v>
      </c>
      <c r="G10" s="11">
        <v>1</v>
      </c>
      <c r="H10" s="3"/>
      <c r="I10" s="11"/>
      <c r="J10" s="3">
        <f>9/20</f>
        <v>0.45</v>
      </c>
      <c r="K10" s="3">
        <v>1</v>
      </c>
      <c r="L10" s="3"/>
      <c r="M10" s="4">
        <f t="shared" si="0"/>
        <v>0.1715909090909091</v>
      </c>
      <c r="N10" s="4">
        <f t="shared" si="1"/>
        <v>0.1725</v>
      </c>
      <c r="O10" s="4"/>
      <c r="P10" s="1"/>
      <c r="Q10" s="3"/>
      <c r="R10" s="3"/>
      <c r="S10" s="3"/>
      <c r="T10" s="15"/>
      <c r="U10" s="13"/>
    </row>
    <row r="11" spans="1:20" ht="12.75">
      <c r="A11" t="s">
        <v>25</v>
      </c>
      <c r="B11" s="3">
        <f>(3.75+2)/6</f>
        <v>0.9583333333333334</v>
      </c>
      <c r="C11" s="11"/>
      <c r="D11" s="3">
        <f>3.75/4</f>
        <v>0.9375</v>
      </c>
      <c r="E11" s="11"/>
      <c r="F11" s="3">
        <f>3.5/5</f>
        <v>0.7</v>
      </c>
      <c r="G11" s="11">
        <v>1</v>
      </c>
      <c r="H11" s="3">
        <f>3.75/4</f>
        <v>0.9375</v>
      </c>
      <c r="I11" s="11">
        <v>1</v>
      </c>
      <c r="J11" s="7">
        <f>20/20</f>
        <v>1</v>
      </c>
      <c r="K11" s="3">
        <v>1</v>
      </c>
      <c r="L11" s="3"/>
      <c r="M11" s="4">
        <f t="shared" si="0"/>
        <v>0.9176136363636365</v>
      </c>
      <c r="N11" s="4">
        <f t="shared" si="1"/>
        <v>0.9444034090909093</v>
      </c>
      <c r="O11" s="4"/>
      <c r="P11" s="1" t="s">
        <v>143</v>
      </c>
      <c r="Q11" s="3"/>
      <c r="R11" s="3"/>
      <c r="S11" s="3"/>
      <c r="T11" s="15"/>
    </row>
    <row r="12" spans="1:21" ht="12.75">
      <c r="A12" t="s">
        <v>18</v>
      </c>
      <c r="B12" s="3">
        <f>(1.5+0)/6</f>
        <v>0.25</v>
      </c>
      <c r="C12" s="11"/>
      <c r="D12" s="3">
        <f>2.75/4</f>
        <v>0.6875</v>
      </c>
      <c r="E12" s="11"/>
      <c r="F12" s="3">
        <f>3/5</f>
        <v>0.6</v>
      </c>
      <c r="G12" s="11">
        <v>1</v>
      </c>
      <c r="H12" s="3">
        <f>0/4</f>
        <v>0</v>
      </c>
      <c r="I12" s="11">
        <v>1</v>
      </c>
      <c r="J12" s="3">
        <f>14/20</f>
        <v>0.7</v>
      </c>
      <c r="K12" s="3">
        <v>1</v>
      </c>
      <c r="L12" s="3"/>
      <c r="M12" s="4">
        <f t="shared" si="0"/>
        <v>0.4917613636363636</v>
      </c>
      <c r="N12" s="4">
        <f t="shared" si="1"/>
        <v>0.5026704545454546</v>
      </c>
      <c r="O12" s="4"/>
      <c r="P12" s="1"/>
      <c r="Q12" s="3"/>
      <c r="R12" s="3"/>
      <c r="S12" s="3"/>
      <c r="T12" s="15"/>
      <c r="U12" s="13"/>
    </row>
    <row r="13" spans="1:21" ht="12.75">
      <c r="A13" t="s">
        <v>17</v>
      </c>
      <c r="B13" s="3">
        <f>(0.5+0)/6</f>
        <v>0.08333333333333333</v>
      </c>
      <c r="C13" s="11"/>
      <c r="D13" s="3">
        <f>2.5/4</f>
        <v>0.625</v>
      </c>
      <c r="E13" s="11"/>
      <c r="F13" s="3">
        <f>1.25/5</f>
        <v>0.25</v>
      </c>
      <c r="G13" s="11">
        <v>1</v>
      </c>
      <c r="H13" s="3">
        <f>0.75/4</f>
        <v>0.1875</v>
      </c>
      <c r="I13" s="11">
        <v>1</v>
      </c>
      <c r="J13" s="3">
        <f>13/20</f>
        <v>0.65</v>
      </c>
      <c r="K13" s="3">
        <v>1</v>
      </c>
      <c r="L13" s="3"/>
      <c r="M13" s="4">
        <f t="shared" si="0"/>
        <v>0.39801136363636364</v>
      </c>
      <c r="N13" s="4">
        <f t="shared" si="1"/>
        <v>0.40536931818181815</v>
      </c>
      <c r="O13" s="4"/>
      <c r="P13" s="9"/>
      <c r="Q13" s="3"/>
      <c r="R13" s="3"/>
      <c r="S13" s="3"/>
      <c r="T13" s="15"/>
      <c r="U13" s="13"/>
    </row>
    <row r="14" spans="1:21" ht="12.75">
      <c r="A14" t="s">
        <v>24</v>
      </c>
      <c r="B14" s="3">
        <f>(0.5+1.5)/6</f>
        <v>0.3333333333333333</v>
      </c>
      <c r="C14" s="11"/>
      <c r="D14" s="3">
        <f>3.5/4</f>
        <v>0.875</v>
      </c>
      <c r="E14" s="11"/>
      <c r="F14" s="3">
        <f>1.5/5</f>
        <v>0.3</v>
      </c>
      <c r="G14" s="11"/>
      <c r="H14" s="3">
        <f>0.75/4</f>
        <v>0.1875</v>
      </c>
      <c r="I14" s="11">
        <v>1</v>
      </c>
      <c r="J14" s="7">
        <f>12/20</f>
        <v>0.6</v>
      </c>
      <c r="K14" s="3">
        <v>1</v>
      </c>
      <c r="L14" s="3"/>
      <c r="M14" s="4">
        <f t="shared" si="0"/>
        <v>0.48664772727272726</v>
      </c>
      <c r="N14" s="4">
        <f t="shared" si="1"/>
        <v>0.48946022727272726</v>
      </c>
      <c r="O14" s="4"/>
      <c r="P14" s="1"/>
      <c r="Q14" s="3"/>
      <c r="R14" s="3"/>
      <c r="S14" s="3"/>
      <c r="T14" s="15"/>
      <c r="U14" s="13"/>
    </row>
    <row r="15" spans="1:20" ht="12.75">
      <c r="A15" t="s">
        <v>36</v>
      </c>
      <c r="B15" s="17"/>
      <c r="C15" s="19"/>
      <c r="D15" s="17"/>
      <c r="E15" s="19"/>
      <c r="F15" s="17"/>
      <c r="G15" s="19"/>
      <c r="H15" s="17"/>
      <c r="I15" s="19"/>
      <c r="J15" s="17"/>
      <c r="K15" s="3">
        <v>0</v>
      </c>
      <c r="M15" s="4">
        <f t="shared" si="0"/>
        <v>0</v>
      </c>
      <c r="N15" s="4">
        <f t="shared" si="1"/>
        <v>0</v>
      </c>
      <c r="O15" s="4"/>
      <c r="P15" s="13"/>
      <c r="Q15" s="3"/>
      <c r="R15" s="3"/>
      <c r="S15" s="3"/>
      <c r="T15" s="15"/>
    </row>
    <row r="16" spans="1:21" ht="12.75">
      <c r="A16" t="s">
        <v>20</v>
      </c>
      <c r="B16" s="3"/>
      <c r="C16" s="11"/>
      <c r="D16" s="3"/>
      <c r="E16" s="11"/>
      <c r="F16" s="24">
        <f>0.25/5</f>
        <v>0.05</v>
      </c>
      <c r="G16" s="25">
        <v>1</v>
      </c>
      <c r="H16" s="3"/>
      <c r="I16" s="11"/>
      <c r="J16" s="3">
        <f>13/20</f>
        <v>0.65</v>
      </c>
      <c r="K16" s="3">
        <v>1</v>
      </c>
      <c r="L16" s="3"/>
      <c r="M16" s="4">
        <f>$B$3*(6*$B16+5*$F16)/11+$D$3*($D16+$H16)/2+$F$3*$J16+$H$3*$K16+$L16</f>
        <v>0.22159090909090912</v>
      </c>
      <c r="N16" s="4">
        <f t="shared" si="1"/>
        <v>0.22250000000000003</v>
      </c>
      <c r="O16" s="4"/>
      <c r="P16" s="1"/>
      <c r="Q16" s="3"/>
      <c r="R16" s="3"/>
      <c r="S16" s="3"/>
      <c r="T16" s="15"/>
      <c r="U16" s="13"/>
    </row>
    <row r="17" spans="1:21" ht="12.75">
      <c r="A17" t="s">
        <v>34</v>
      </c>
      <c r="B17" s="3"/>
      <c r="C17" s="11"/>
      <c r="D17" s="3"/>
      <c r="E17" s="11"/>
      <c r="F17" s="3"/>
      <c r="G17" s="11"/>
      <c r="H17" s="17"/>
      <c r="I17" s="19"/>
      <c r="J17" s="3">
        <f>14.5/20</f>
        <v>0.725</v>
      </c>
      <c r="K17" s="3">
        <v>0.2</v>
      </c>
      <c r="L17" s="3"/>
      <c r="M17" s="4">
        <f t="shared" si="0"/>
        <v>0.19125</v>
      </c>
      <c r="N17" s="4">
        <f t="shared" si="1"/>
        <v>0.19125</v>
      </c>
      <c r="O17" s="4"/>
      <c r="P17" s="1"/>
      <c r="Q17" s="3"/>
      <c r="R17" s="3"/>
      <c r="S17" s="3"/>
      <c r="T17" s="15"/>
      <c r="U17" s="13"/>
    </row>
    <row r="18" spans="1:21" ht="12.75">
      <c r="A18" t="s">
        <v>30</v>
      </c>
      <c r="B18" s="3">
        <f>(2.75+0.25)/6</f>
        <v>0.5</v>
      </c>
      <c r="C18" s="11">
        <v>1</v>
      </c>
      <c r="D18" s="3">
        <f>3.25/4</f>
        <v>0.8125</v>
      </c>
      <c r="E18" s="11"/>
      <c r="F18" s="3">
        <f>0.75/5</f>
        <v>0.15</v>
      </c>
      <c r="G18" s="11">
        <v>1</v>
      </c>
      <c r="H18" s="3">
        <f>2.25/4</f>
        <v>0.5625</v>
      </c>
      <c r="I18" s="11">
        <v>1</v>
      </c>
      <c r="J18" s="3">
        <f>14/20</f>
        <v>0.7</v>
      </c>
      <c r="K18" s="3">
        <v>1</v>
      </c>
      <c r="L18" s="3"/>
      <c r="M18" s="4">
        <f t="shared" si="0"/>
        <v>0.5676136363636364</v>
      </c>
      <c r="N18" s="4">
        <f t="shared" si="1"/>
        <v>0.5896875</v>
      </c>
      <c r="O18" s="4"/>
      <c r="P18" s="1"/>
      <c r="Q18" s="3"/>
      <c r="R18" s="3"/>
      <c r="S18" s="3"/>
      <c r="T18" s="15"/>
      <c r="U18" s="13"/>
    </row>
    <row r="19" spans="1:21" ht="12.75">
      <c r="A19" t="s">
        <v>120</v>
      </c>
      <c r="B19" s="3">
        <f>(0.25+0)/6</f>
        <v>0.041666666666666664</v>
      </c>
      <c r="C19" s="11">
        <v>1</v>
      </c>
      <c r="D19" s="3"/>
      <c r="E19" s="11"/>
      <c r="F19" s="3">
        <f>2/5</f>
        <v>0.4</v>
      </c>
      <c r="G19" s="11">
        <v>1</v>
      </c>
      <c r="H19" s="3">
        <f>1.5/4</f>
        <v>0.375</v>
      </c>
      <c r="I19" s="11">
        <v>1</v>
      </c>
      <c r="J19" s="3">
        <f>14/20</f>
        <v>0.7</v>
      </c>
      <c r="K19" s="3">
        <v>1</v>
      </c>
      <c r="L19" s="3"/>
      <c r="M19" s="4">
        <f t="shared" si="0"/>
        <v>0.3630681818181818</v>
      </c>
      <c r="N19" s="4">
        <f t="shared" si="1"/>
        <v>0.376875</v>
      </c>
      <c r="O19" s="4"/>
      <c r="P19" s="1"/>
      <c r="Q19" s="3"/>
      <c r="R19" s="3"/>
      <c r="S19" s="3"/>
      <c r="T19" s="15"/>
      <c r="U19" s="13"/>
    </row>
    <row r="20" spans="1:20" ht="12.75">
      <c r="A20" t="s">
        <v>35</v>
      </c>
      <c r="B20" s="3">
        <f>0/6</f>
        <v>0</v>
      </c>
      <c r="C20" s="11">
        <v>1</v>
      </c>
      <c r="D20" s="3"/>
      <c r="E20" s="11"/>
      <c r="F20" s="3">
        <f>0/5</f>
        <v>0</v>
      </c>
      <c r="G20" s="11">
        <v>1</v>
      </c>
      <c r="H20" s="3"/>
      <c r="I20" s="11"/>
      <c r="J20" s="24">
        <f>13/20</f>
        <v>0.65</v>
      </c>
      <c r="K20" s="3">
        <v>1</v>
      </c>
      <c r="L20" s="3"/>
      <c r="M20" s="4">
        <f t="shared" si="0"/>
        <v>0.21250000000000002</v>
      </c>
      <c r="N20" s="4">
        <f t="shared" si="1"/>
        <v>0.21250000000000002</v>
      </c>
      <c r="O20" s="4"/>
      <c r="P20" s="1"/>
      <c r="Q20" s="3"/>
      <c r="R20" s="3"/>
      <c r="S20" s="3"/>
      <c r="T20" s="15"/>
    </row>
    <row r="21" spans="1:20" ht="12.75">
      <c r="A21" t="s">
        <v>26</v>
      </c>
      <c r="B21" s="3">
        <f>(3.75+2)/6</f>
        <v>0.9583333333333334</v>
      </c>
      <c r="C21" s="11">
        <v>1</v>
      </c>
      <c r="D21" s="3">
        <f>3.75/4</f>
        <v>0.9375</v>
      </c>
      <c r="E21" s="11"/>
      <c r="F21" s="3">
        <f>5/5</f>
        <v>1</v>
      </c>
      <c r="G21" s="11">
        <v>1</v>
      </c>
      <c r="H21" s="3">
        <f>3.5/4</f>
        <v>0.875</v>
      </c>
      <c r="I21" s="11">
        <v>1</v>
      </c>
      <c r="J21" s="3">
        <f>18.5/20</f>
        <v>0.925</v>
      </c>
      <c r="K21" s="3">
        <v>1</v>
      </c>
      <c r="L21" s="3"/>
      <c r="M21" s="4">
        <f t="shared" si="0"/>
        <v>0.944034090909091</v>
      </c>
      <c r="N21" s="4">
        <f t="shared" si="1"/>
        <v>0.9962500000000001</v>
      </c>
      <c r="O21" s="4"/>
      <c r="P21" s="1" t="s">
        <v>143</v>
      </c>
      <c r="Q21" s="3"/>
      <c r="R21" s="3"/>
      <c r="S21" s="3"/>
      <c r="T21" s="15"/>
    </row>
    <row r="22" spans="1:21" ht="12.75">
      <c r="A22" t="s">
        <v>22</v>
      </c>
      <c r="B22" s="3"/>
      <c r="C22" s="11"/>
      <c r="D22" s="3"/>
      <c r="E22" s="11"/>
      <c r="F22" s="3">
        <f>0/5</f>
        <v>0</v>
      </c>
      <c r="G22" s="11">
        <v>1</v>
      </c>
      <c r="H22" s="3"/>
      <c r="I22" s="11"/>
      <c r="J22" s="3">
        <f>13/20</f>
        <v>0.65</v>
      </c>
      <c r="K22" s="3">
        <v>1</v>
      </c>
      <c r="L22" s="3"/>
      <c r="M22" s="4">
        <f t="shared" si="0"/>
        <v>0.21250000000000002</v>
      </c>
      <c r="N22" s="4">
        <f t="shared" si="1"/>
        <v>0.21250000000000002</v>
      </c>
      <c r="O22" s="4"/>
      <c r="P22" s="1"/>
      <c r="Q22" s="3"/>
      <c r="R22" s="3"/>
      <c r="S22" s="3"/>
      <c r="T22" s="15"/>
      <c r="U22" s="13"/>
    </row>
    <row r="23" spans="1:21" ht="12.75">
      <c r="A23" t="s">
        <v>21</v>
      </c>
      <c r="B23" s="3">
        <f>(0.25+0.25)/6</f>
        <v>0.08333333333333333</v>
      </c>
      <c r="C23" s="11">
        <v>1</v>
      </c>
      <c r="D23" s="3">
        <f>2.5/4</f>
        <v>0.625</v>
      </c>
      <c r="E23" s="11"/>
      <c r="F23" s="3">
        <f>2/5</f>
        <v>0.4</v>
      </c>
      <c r="G23" s="11">
        <v>1</v>
      </c>
      <c r="H23" s="3">
        <f>0.25/4</f>
        <v>0.0625</v>
      </c>
      <c r="I23" s="11"/>
      <c r="J23" s="3">
        <f>9/20</f>
        <v>0.45</v>
      </c>
      <c r="K23" s="3">
        <v>1</v>
      </c>
      <c r="L23" s="3"/>
      <c r="M23" s="4">
        <f t="shared" si="0"/>
        <v>0.3565340909090909</v>
      </c>
      <c r="N23" s="4">
        <f t="shared" si="1"/>
        <v>0.365625</v>
      </c>
      <c r="O23" s="4"/>
      <c r="P23" s="1"/>
      <c r="Q23" s="3"/>
      <c r="R23" s="3"/>
      <c r="S23" s="3"/>
      <c r="T23" s="15"/>
      <c r="U23" s="13"/>
    </row>
    <row r="24" spans="1:21" ht="12.75">
      <c r="A24" t="s">
        <v>33</v>
      </c>
      <c r="B24" s="3"/>
      <c r="C24" s="11"/>
      <c r="D24" s="3"/>
      <c r="E24" s="11"/>
      <c r="F24" s="17"/>
      <c r="G24" s="19"/>
      <c r="H24" s="17"/>
      <c r="I24" s="19"/>
      <c r="J24" s="3">
        <f>15.5/20</f>
        <v>0.775</v>
      </c>
      <c r="K24" s="3">
        <v>0.2</v>
      </c>
      <c r="L24" s="3"/>
      <c r="M24" s="4">
        <f t="shared" si="0"/>
        <v>0.20375000000000001</v>
      </c>
      <c r="N24" s="4">
        <f t="shared" si="1"/>
        <v>0.20375000000000001</v>
      </c>
      <c r="O24" s="4"/>
      <c r="P24" s="1"/>
      <c r="Q24" s="3"/>
      <c r="R24" s="3"/>
      <c r="S24" s="3"/>
      <c r="T24" s="15"/>
      <c r="U24" s="13"/>
    </row>
    <row r="25" spans="1:20" ht="12.75">
      <c r="A25" t="s">
        <v>32</v>
      </c>
      <c r="B25" s="3">
        <f>(2.5+2)/6</f>
        <v>0.75</v>
      </c>
      <c r="C25" s="11">
        <v>1</v>
      </c>
      <c r="D25" s="3">
        <f>3.75/4</f>
        <v>0.9375</v>
      </c>
      <c r="E25" s="11"/>
      <c r="F25" s="3">
        <f>4.5/5</f>
        <v>0.9</v>
      </c>
      <c r="G25" s="11">
        <v>1</v>
      </c>
      <c r="H25" s="3">
        <f>4/4</f>
        <v>1</v>
      </c>
      <c r="I25" s="11">
        <v>1</v>
      </c>
      <c r="J25" s="3">
        <f>20/20</f>
        <v>1</v>
      </c>
      <c r="K25" s="3">
        <v>1</v>
      </c>
      <c r="L25" s="3"/>
      <c r="M25" s="4">
        <f t="shared" si="0"/>
        <v>0.9178977272727273</v>
      </c>
      <c r="N25" s="4">
        <f t="shared" si="1"/>
        <v>0.9656250000000001</v>
      </c>
      <c r="O25" s="4"/>
      <c r="P25" s="1" t="s">
        <v>143</v>
      </c>
      <c r="Q25" s="3"/>
      <c r="R25" s="3"/>
      <c r="S25" s="3"/>
      <c r="T25" s="15"/>
    </row>
    <row r="26" spans="1:21" ht="12.75">
      <c r="A26" t="s">
        <v>19</v>
      </c>
      <c r="B26" s="3">
        <f>(1.5+0.25)/6</f>
        <v>0.2916666666666667</v>
      </c>
      <c r="C26" s="11"/>
      <c r="D26" s="3">
        <f>1.5/4</f>
        <v>0.375</v>
      </c>
      <c r="E26" s="11"/>
      <c r="F26" s="3">
        <f>0.75/5</f>
        <v>0.15</v>
      </c>
      <c r="G26" s="11">
        <v>1</v>
      </c>
      <c r="H26" s="3">
        <f>2.5/4</f>
        <v>0.625</v>
      </c>
      <c r="I26" s="11"/>
      <c r="J26" s="3">
        <f>13/20</f>
        <v>0.65</v>
      </c>
      <c r="K26" s="3">
        <v>1</v>
      </c>
      <c r="L26" s="3"/>
      <c r="M26" s="4">
        <f t="shared" si="0"/>
        <v>0.45340909090909093</v>
      </c>
      <c r="N26" s="4">
        <f t="shared" si="1"/>
        <v>0.4561363636363636</v>
      </c>
      <c r="O26" s="4"/>
      <c r="P26" s="1"/>
      <c r="Q26" s="3"/>
      <c r="R26" s="3"/>
      <c r="S26" s="3"/>
      <c r="T26" s="15"/>
      <c r="U26" s="13"/>
    </row>
    <row r="27" spans="1:21" ht="12.75">
      <c r="A27" t="s">
        <v>28</v>
      </c>
      <c r="B27" s="3">
        <f>(3.5+1.5)/6</f>
        <v>0.8333333333333334</v>
      </c>
      <c r="C27" s="11">
        <v>1</v>
      </c>
      <c r="D27" s="3">
        <f>1.75/4</f>
        <v>0.4375</v>
      </c>
      <c r="E27" s="11"/>
      <c r="F27" s="3">
        <f>3.75/5</f>
        <v>0.75</v>
      </c>
      <c r="G27" s="11">
        <v>1</v>
      </c>
      <c r="H27" s="3">
        <f>3.5/4</f>
        <v>0.875</v>
      </c>
      <c r="I27" s="11">
        <v>1</v>
      </c>
      <c r="J27" s="3">
        <f>12.5/20</f>
        <v>0.625</v>
      </c>
      <c r="K27" s="3">
        <v>1</v>
      </c>
      <c r="L27" s="3"/>
      <c r="M27" s="4">
        <f t="shared" si="0"/>
        <v>0.7213068181818182</v>
      </c>
      <c r="N27" s="4">
        <f t="shared" si="1"/>
        <v>0.7662500000000001</v>
      </c>
      <c r="O27" s="4"/>
      <c r="P27" s="1" t="s">
        <v>142</v>
      </c>
      <c r="Q27" s="3"/>
      <c r="R27" s="3"/>
      <c r="S27" s="3"/>
      <c r="T27" s="15"/>
      <c r="U27" s="13"/>
    </row>
    <row r="28" spans="2:20" ht="12.75">
      <c r="B28" s="3"/>
      <c r="C28" s="11"/>
      <c r="D28" s="3"/>
      <c r="E28" s="11"/>
      <c r="F28" s="3"/>
      <c r="G28" s="11"/>
      <c r="H28" s="3"/>
      <c r="I28" s="11"/>
      <c r="K28" s="3"/>
      <c r="M28" s="4"/>
      <c r="N28" s="4"/>
      <c r="O28" s="4"/>
      <c r="Q28" s="3"/>
      <c r="R28" s="3"/>
      <c r="S28" s="3"/>
      <c r="T28" s="15"/>
    </row>
    <row r="29" spans="11:20" ht="12.75">
      <c r="K29" s="3"/>
      <c r="M29" s="4"/>
      <c r="N29" s="4"/>
      <c r="O29" s="4"/>
      <c r="Q29" s="3"/>
      <c r="R29" s="3"/>
      <c r="S29" s="3"/>
      <c r="T29" s="15"/>
    </row>
    <row r="30" spans="1:20" ht="12.75">
      <c r="A30" s="1" t="s">
        <v>37</v>
      </c>
      <c r="B30">
        <v>6</v>
      </c>
      <c r="D30">
        <v>4</v>
      </c>
      <c r="F30">
        <v>5</v>
      </c>
      <c r="H30">
        <v>4</v>
      </c>
      <c r="K30" s="3"/>
      <c r="M30" s="4"/>
      <c r="N30" s="4"/>
      <c r="O30" s="4"/>
      <c r="P30" s="5"/>
      <c r="Q30" s="3"/>
      <c r="R30" s="3"/>
      <c r="S30" s="3"/>
      <c r="T30" s="15"/>
    </row>
    <row r="31" spans="1:20" ht="12.75">
      <c r="A31" t="s">
        <v>53</v>
      </c>
      <c r="B31" s="3">
        <f>(3.5+1)/6</f>
        <v>0.75</v>
      </c>
      <c r="C31" s="11">
        <v>1</v>
      </c>
      <c r="D31" s="3">
        <f>3.25/4</f>
        <v>0.8125</v>
      </c>
      <c r="E31" s="11"/>
      <c r="F31" s="3">
        <f>4.75/5</f>
        <v>0.95</v>
      </c>
      <c r="G31" s="11">
        <v>1</v>
      </c>
      <c r="H31" s="3">
        <f>4/4</f>
        <v>1</v>
      </c>
      <c r="I31" s="11">
        <v>1</v>
      </c>
      <c r="J31" s="3">
        <f>20/20</f>
        <v>1</v>
      </c>
      <c r="K31" s="3">
        <v>1</v>
      </c>
      <c r="L31" s="3">
        <v>0.02</v>
      </c>
      <c r="M31" s="4">
        <f t="shared" si="0"/>
        <v>0.9282386363636363</v>
      </c>
      <c r="N31" s="4">
        <f t="shared" si="1"/>
        <v>0.9768750000000002</v>
      </c>
      <c r="O31" s="4"/>
      <c r="P31" s="1" t="s">
        <v>143</v>
      </c>
      <c r="Q31" s="3"/>
      <c r="R31" s="3"/>
      <c r="S31" s="3"/>
      <c r="T31" s="15"/>
    </row>
    <row r="32" spans="1:21" ht="12.75">
      <c r="A32" t="s">
        <v>51</v>
      </c>
      <c r="B32" s="3">
        <f>(1+0)/6</f>
        <v>0.16666666666666666</v>
      </c>
      <c r="C32" s="11">
        <v>1</v>
      </c>
      <c r="D32" s="3">
        <f>1/4</f>
        <v>0.25</v>
      </c>
      <c r="E32" s="11"/>
      <c r="F32" s="3">
        <f>0.5/5</f>
        <v>0.1</v>
      </c>
      <c r="G32" s="11">
        <v>1</v>
      </c>
      <c r="H32" s="3">
        <f>1.5/4</f>
        <v>0.375</v>
      </c>
      <c r="I32" s="11">
        <v>1</v>
      </c>
      <c r="J32" s="3">
        <f>11/20</f>
        <v>0.55</v>
      </c>
      <c r="K32" s="3">
        <v>1</v>
      </c>
      <c r="L32" s="3"/>
      <c r="M32" s="4">
        <f t="shared" si="0"/>
        <v>0.33579545454545456</v>
      </c>
      <c r="N32" s="4">
        <f t="shared" si="1"/>
        <v>0.346875</v>
      </c>
      <c r="O32" s="4"/>
      <c r="P32" s="1"/>
      <c r="Q32" s="3"/>
      <c r="R32" s="3"/>
      <c r="S32" s="3"/>
      <c r="T32" s="15"/>
      <c r="U32" s="13"/>
    </row>
    <row r="33" spans="1:21" ht="12.75">
      <c r="A33" t="s">
        <v>38</v>
      </c>
      <c r="B33" s="3">
        <f>0/6</f>
        <v>0</v>
      </c>
      <c r="C33" s="11"/>
      <c r="D33" s="3">
        <f>0.25/4</f>
        <v>0.0625</v>
      </c>
      <c r="E33" s="11"/>
      <c r="F33" s="3">
        <f>1/5</f>
        <v>0.2</v>
      </c>
      <c r="G33" s="11">
        <v>1</v>
      </c>
      <c r="H33" s="3">
        <f>0/4</f>
        <v>0</v>
      </c>
      <c r="I33" s="11">
        <v>1</v>
      </c>
      <c r="J33" s="3">
        <f>9.5/20</f>
        <v>0.475</v>
      </c>
      <c r="K33" s="3">
        <v>1</v>
      </c>
      <c r="L33" s="3"/>
      <c r="M33" s="4">
        <f t="shared" si="0"/>
        <v>0.21448863636363635</v>
      </c>
      <c r="N33" s="4">
        <f t="shared" si="1"/>
        <v>0.218125</v>
      </c>
      <c r="O33" s="4"/>
      <c r="Q33" s="3"/>
      <c r="R33" s="3"/>
      <c r="S33" s="3"/>
      <c r="T33" s="15"/>
      <c r="U33" s="13"/>
    </row>
    <row r="34" spans="1:20" ht="12.75">
      <c r="A34" t="s">
        <v>47</v>
      </c>
      <c r="B34" s="3">
        <f>(3.25+1.75)/6</f>
        <v>0.8333333333333334</v>
      </c>
      <c r="C34" s="11">
        <v>1</v>
      </c>
      <c r="D34" s="3">
        <f>4/4</f>
        <v>1</v>
      </c>
      <c r="E34" s="11"/>
      <c r="F34" s="3">
        <f>3.75/5</f>
        <v>0.75</v>
      </c>
      <c r="G34" s="11">
        <v>1</v>
      </c>
      <c r="H34" s="3">
        <f>3.5/4</f>
        <v>0.875</v>
      </c>
      <c r="I34" s="11">
        <v>1</v>
      </c>
      <c r="J34" s="3">
        <f>19/20</f>
        <v>0.95</v>
      </c>
      <c r="K34" s="3">
        <v>1</v>
      </c>
      <c r="L34" s="3">
        <v>0.02</v>
      </c>
      <c r="M34" s="4">
        <f t="shared" si="0"/>
        <v>0.9069318181818182</v>
      </c>
      <c r="N34" s="4">
        <f t="shared" si="1"/>
        <v>0.951875</v>
      </c>
      <c r="O34" s="4"/>
      <c r="P34" s="1" t="s">
        <v>143</v>
      </c>
      <c r="Q34" s="3"/>
      <c r="R34" s="3"/>
      <c r="S34" s="3"/>
      <c r="T34" s="15"/>
    </row>
    <row r="35" spans="1:21" ht="12.75">
      <c r="A35" t="s">
        <v>58</v>
      </c>
      <c r="B35" s="3"/>
      <c r="C35" s="11"/>
      <c r="D35" s="3">
        <f>0.75/4</f>
        <v>0.1875</v>
      </c>
      <c r="E35" s="11"/>
      <c r="F35" s="3">
        <f>0/5</f>
        <v>0</v>
      </c>
      <c r="G35" s="11">
        <v>1</v>
      </c>
      <c r="H35" s="3">
        <f>1/4</f>
        <v>0.25</v>
      </c>
      <c r="I35" s="11">
        <v>1</v>
      </c>
      <c r="J35" s="3">
        <f>13/20</f>
        <v>0.65</v>
      </c>
      <c r="K35" s="3">
        <v>1</v>
      </c>
      <c r="L35" s="3"/>
      <c r="M35" s="4">
        <f t="shared" si="0"/>
        <v>0.278125</v>
      </c>
      <c r="N35" s="4">
        <f t="shared" si="1"/>
        <v>0.281875</v>
      </c>
      <c r="O35" s="4"/>
      <c r="Q35" s="3"/>
      <c r="R35" s="3"/>
      <c r="S35" s="3"/>
      <c r="T35" s="15"/>
      <c r="U35" s="13"/>
    </row>
    <row r="36" spans="1:21" ht="12.75">
      <c r="A36" t="s">
        <v>54</v>
      </c>
      <c r="B36" s="3">
        <f>(0.75+0.25)/6</f>
        <v>0.16666666666666666</v>
      </c>
      <c r="C36" s="11">
        <v>1</v>
      </c>
      <c r="D36" s="3">
        <f>1/4</f>
        <v>0.25</v>
      </c>
      <c r="E36" s="11"/>
      <c r="F36" s="3">
        <f>1/5</f>
        <v>0.2</v>
      </c>
      <c r="G36" s="11"/>
      <c r="H36" s="3"/>
      <c r="I36" s="11"/>
      <c r="J36" s="3">
        <f>17/20</f>
        <v>0.85</v>
      </c>
      <c r="K36" s="3">
        <v>1</v>
      </c>
      <c r="L36" s="3"/>
      <c r="M36" s="4">
        <f t="shared" si="0"/>
        <v>0.37272727272727274</v>
      </c>
      <c r="N36" s="4">
        <f t="shared" si="1"/>
        <v>0.37636363636363634</v>
      </c>
      <c r="O36" s="4"/>
      <c r="P36" s="1"/>
      <c r="Q36" s="3"/>
      <c r="R36" s="3"/>
      <c r="S36" s="3"/>
      <c r="T36" s="15"/>
      <c r="U36" s="13"/>
    </row>
    <row r="37" spans="1:21" ht="12.75">
      <c r="A37" t="s">
        <v>42</v>
      </c>
      <c r="B37" s="3">
        <f>(1+0)/6</f>
        <v>0.16666666666666666</v>
      </c>
      <c r="C37" s="11"/>
      <c r="D37" s="3">
        <f>3.5/4</f>
        <v>0.875</v>
      </c>
      <c r="E37" s="11"/>
      <c r="F37" s="10"/>
      <c r="G37" s="22"/>
      <c r="H37" s="3">
        <f>3/4</f>
        <v>0.75</v>
      </c>
      <c r="I37" s="11">
        <v>1</v>
      </c>
      <c r="J37" s="3">
        <f>16/20</f>
        <v>0.8</v>
      </c>
      <c r="K37" s="3">
        <v>1</v>
      </c>
      <c r="L37" s="3"/>
      <c r="M37" s="4">
        <f t="shared" si="0"/>
        <v>0.5301136363636364</v>
      </c>
      <c r="N37" s="4">
        <f t="shared" si="1"/>
        <v>0.5413636363636364</v>
      </c>
      <c r="O37" s="4"/>
      <c r="P37" s="1"/>
      <c r="Q37" s="3"/>
      <c r="R37" s="3"/>
      <c r="S37" s="3"/>
      <c r="T37" s="15"/>
      <c r="U37" s="13"/>
    </row>
    <row r="38" spans="1:21" ht="12.75">
      <c r="A38" t="s">
        <v>56</v>
      </c>
      <c r="B38" s="3">
        <f>0/6</f>
        <v>0</v>
      </c>
      <c r="C38" s="11">
        <v>1</v>
      </c>
      <c r="D38" s="17"/>
      <c r="E38" s="19"/>
      <c r="F38" s="3"/>
      <c r="G38" s="11"/>
      <c r="H38" s="3"/>
      <c r="I38" s="11"/>
      <c r="J38" s="3">
        <f>6/20</f>
        <v>0.3</v>
      </c>
      <c r="K38" s="3">
        <v>1</v>
      </c>
      <c r="L38" s="3"/>
      <c r="M38" s="4">
        <f t="shared" si="0"/>
        <v>0.125</v>
      </c>
      <c r="N38" s="4">
        <f t="shared" si="1"/>
        <v>0.125</v>
      </c>
      <c r="O38" s="4"/>
      <c r="P38" s="1"/>
      <c r="Q38" s="3"/>
      <c r="R38" s="3"/>
      <c r="S38" s="3"/>
      <c r="T38" s="15"/>
      <c r="U38" s="13"/>
    </row>
    <row r="39" spans="1:20" ht="12.75">
      <c r="A39" t="s">
        <v>50</v>
      </c>
      <c r="B39" s="3">
        <f>(2.6+1.75)/6</f>
        <v>0.725</v>
      </c>
      <c r="C39" s="11">
        <v>1</v>
      </c>
      <c r="D39" s="3">
        <f>4/4</f>
        <v>1</v>
      </c>
      <c r="E39" s="11"/>
      <c r="F39" s="3">
        <f>3/5</f>
        <v>0.6</v>
      </c>
      <c r="G39" s="11">
        <v>1</v>
      </c>
      <c r="H39" s="3">
        <f>3.5/4</f>
        <v>0.875</v>
      </c>
      <c r="I39" s="11">
        <v>1</v>
      </c>
      <c r="J39" s="7">
        <f>11/20</f>
        <v>0.55</v>
      </c>
      <c r="K39" s="3">
        <v>1</v>
      </c>
      <c r="L39" s="3"/>
      <c r="M39" s="4">
        <f t="shared" si="0"/>
        <v>0.7360227272727273</v>
      </c>
      <c r="N39" s="4">
        <f t="shared" si="1"/>
        <v>0.7758750000000001</v>
      </c>
      <c r="O39" s="4"/>
      <c r="P39" s="1" t="s">
        <v>142</v>
      </c>
      <c r="Q39" s="3"/>
      <c r="R39" s="3"/>
      <c r="S39" s="3"/>
      <c r="T39" s="15"/>
    </row>
    <row r="40" spans="1:21" ht="12.75">
      <c r="A40" t="s">
        <v>57</v>
      </c>
      <c r="B40" s="3">
        <f>(0+0.5)/6</f>
        <v>0.08333333333333333</v>
      </c>
      <c r="C40" s="11">
        <v>1</v>
      </c>
      <c r="D40" s="3">
        <f>0.75/4</f>
        <v>0.1875</v>
      </c>
      <c r="E40" s="11"/>
      <c r="F40" s="3">
        <f>0.5/5</f>
        <v>0.1</v>
      </c>
      <c r="G40" s="11">
        <v>1</v>
      </c>
      <c r="H40" s="3">
        <f>1/4</f>
        <v>0.25</v>
      </c>
      <c r="I40" s="11">
        <v>1</v>
      </c>
      <c r="J40" s="3">
        <f>13/20</f>
        <v>0.65</v>
      </c>
      <c r="K40" s="3">
        <v>1</v>
      </c>
      <c r="L40" s="3"/>
      <c r="M40" s="4">
        <f t="shared" si="0"/>
        <v>0.3144886363636364</v>
      </c>
      <c r="N40" s="4">
        <f t="shared" si="1"/>
        <v>0.321875</v>
      </c>
      <c r="O40" s="4"/>
      <c r="P40" s="1"/>
      <c r="Q40" s="3"/>
      <c r="R40" s="3"/>
      <c r="S40" s="3"/>
      <c r="T40" s="15"/>
      <c r="U40" s="13"/>
    </row>
    <row r="41" spans="1:21" ht="12.75">
      <c r="A41" t="s">
        <v>44</v>
      </c>
      <c r="B41" s="3">
        <f>(1+0)/6</f>
        <v>0.16666666666666666</v>
      </c>
      <c r="C41" s="11">
        <v>1</v>
      </c>
      <c r="D41" s="3"/>
      <c r="E41" s="11"/>
      <c r="F41" s="3">
        <f>0.5/5</f>
        <v>0.1</v>
      </c>
      <c r="G41" s="11">
        <v>1</v>
      </c>
      <c r="H41" s="3"/>
      <c r="I41" s="11"/>
      <c r="J41" s="3">
        <f>13/20</f>
        <v>0.65</v>
      </c>
      <c r="K41" s="3">
        <v>1</v>
      </c>
      <c r="L41" s="3"/>
      <c r="M41" s="4">
        <f t="shared" si="0"/>
        <v>0.2670454545454546</v>
      </c>
      <c r="N41" s="4">
        <f t="shared" si="1"/>
        <v>0.2725</v>
      </c>
      <c r="O41" s="4"/>
      <c r="P41" s="1"/>
      <c r="Q41" s="3"/>
      <c r="R41" s="3"/>
      <c r="S41" s="3"/>
      <c r="T41" s="15"/>
      <c r="U41" s="13"/>
    </row>
    <row r="42" spans="1:21" ht="12.75">
      <c r="A42" t="s">
        <v>43</v>
      </c>
      <c r="B42" s="3">
        <f>(0.25+0)/6</f>
        <v>0.041666666666666664</v>
      </c>
      <c r="C42" s="11"/>
      <c r="D42" s="3">
        <f>3.75/4</f>
        <v>0.9375</v>
      </c>
      <c r="E42" s="11"/>
      <c r="F42" s="3">
        <f>1.5/5</f>
        <v>0.3</v>
      </c>
      <c r="G42" s="11"/>
      <c r="H42" s="3">
        <f>4/4</f>
        <v>1</v>
      </c>
      <c r="I42" s="11">
        <v>1</v>
      </c>
      <c r="J42" s="3">
        <f>16/20</f>
        <v>0.8</v>
      </c>
      <c r="K42" s="3">
        <v>1</v>
      </c>
      <c r="L42" s="3"/>
      <c r="M42" s="4">
        <f t="shared" si="0"/>
        <v>0.6042613636363636</v>
      </c>
      <c r="N42" s="4">
        <f t="shared" si="1"/>
        <v>0.6192613636363637</v>
      </c>
      <c r="O42" s="4"/>
      <c r="P42" s="1"/>
      <c r="Q42" s="3"/>
      <c r="R42" s="3"/>
      <c r="S42" s="3"/>
      <c r="T42" s="15"/>
      <c r="U42" s="13"/>
    </row>
    <row r="43" spans="1:20" ht="12.75">
      <c r="A43" t="s">
        <v>45</v>
      </c>
      <c r="B43" s="3">
        <f>0/6</f>
        <v>0</v>
      </c>
      <c r="C43" s="11">
        <v>1</v>
      </c>
      <c r="D43" s="17"/>
      <c r="E43" s="19"/>
      <c r="F43" s="3">
        <f>0/5</f>
        <v>0</v>
      </c>
      <c r="G43" s="11">
        <v>1</v>
      </c>
      <c r="H43" s="3"/>
      <c r="I43" s="11"/>
      <c r="J43" s="24">
        <f>13/20</f>
        <v>0.65</v>
      </c>
      <c r="K43" s="3">
        <v>1</v>
      </c>
      <c r="L43" s="3"/>
      <c r="M43" s="4">
        <f t="shared" si="0"/>
        <v>0.21250000000000002</v>
      </c>
      <c r="N43" s="4">
        <f t="shared" si="1"/>
        <v>0.21250000000000002</v>
      </c>
      <c r="O43" s="4"/>
      <c r="P43" s="1"/>
      <c r="Q43" s="3"/>
      <c r="R43" s="3"/>
      <c r="S43" s="3"/>
      <c r="T43" s="15"/>
    </row>
    <row r="44" spans="1:21" ht="12.75">
      <c r="A44" t="s">
        <v>119</v>
      </c>
      <c r="B44" s="17"/>
      <c r="C44" s="19"/>
      <c r="D44" s="3"/>
      <c r="E44" s="11"/>
      <c r="F44" s="17"/>
      <c r="G44" s="19"/>
      <c r="H44" s="3"/>
      <c r="I44" s="11"/>
      <c r="J44" s="3">
        <f>6/20</f>
        <v>0.3</v>
      </c>
      <c r="K44" s="3">
        <v>0.5</v>
      </c>
      <c r="L44" s="3"/>
      <c r="M44" s="4">
        <f t="shared" si="0"/>
        <v>0.1</v>
      </c>
      <c r="N44" s="4">
        <f t="shared" si="1"/>
        <v>0.1</v>
      </c>
      <c r="O44" s="4"/>
      <c r="Q44" s="3"/>
      <c r="R44" s="3"/>
      <c r="S44" s="3"/>
      <c r="T44" s="15"/>
      <c r="U44" s="13"/>
    </row>
    <row r="45" spans="1:20" ht="12.75">
      <c r="A45" t="s">
        <v>124</v>
      </c>
      <c r="B45" s="3">
        <f>(2.75+1.25)/6</f>
        <v>0.6666666666666666</v>
      </c>
      <c r="C45" s="11">
        <v>1</v>
      </c>
      <c r="D45" s="3">
        <f>3.5/4</f>
        <v>0.875</v>
      </c>
      <c r="E45" s="11"/>
      <c r="F45" s="3">
        <f>3/5</f>
        <v>0.6</v>
      </c>
      <c r="G45" s="11"/>
      <c r="H45" s="3">
        <f>2.25/4</f>
        <v>0.5625</v>
      </c>
      <c r="I45" s="11"/>
      <c r="J45" s="3">
        <f>19/20</f>
        <v>0.95</v>
      </c>
      <c r="K45" s="3">
        <v>1</v>
      </c>
      <c r="L45" s="3"/>
      <c r="M45" s="4">
        <f t="shared" si="0"/>
        <v>0.7576704545454547</v>
      </c>
      <c r="N45" s="4">
        <f t="shared" si="1"/>
        <v>0.7722159090909091</v>
      </c>
      <c r="O45" s="4"/>
      <c r="P45" s="13" t="s">
        <v>142</v>
      </c>
      <c r="Q45" s="3"/>
      <c r="R45" s="3"/>
      <c r="S45" s="3"/>
      <c r="T45" s="15"/>
    </row>
    <row r="46" spans="1:21" ht="12.75">
      <c r="A46" t="s">
        <v>39</v>
      </c>
      <c r="B46" s="3">
        <f>(1.5+1)/6</f>
        <v>0.4166666666666667</v>
      </c>
      <c r="C46" s="11">
        <v>1</v>
      </c>
      <c r="D46" s="3">
        <f>3/4</f>
        <v>0.75</v>
      </c>
      <c r="E46" s="11"/>
      <c r="F46" s="3">
        <f>1.5/5</f>
        <v>0.3</v>
      </c>
      <c r="G46" s="11">
        <v>1</v>
      </c>
      <c r="H46" s="3">
        <f>2.75/4</f>
        <v>0.6875</v>
      </c>
      <c r="I46" s="11">
        <v>1</v>
      </c>
      <c r="J46" s="3">
        <f>18/20</f>
        <v>0.9</v>
      </c>
      <c r="K46" s="3">
        <v>1</v>
      </c>
      <c r="L46" s="3"/>
      <c r="M46" s="4">
        <f t="shared" si="0"/>
        <v>0.6360795454545455</v>
      </c>
      <c r="N46" s="4">
        <f t="shared" si="1"/>
        <v>0.6609375000000001</v>
      </c>
      <c r="O46" s="4"/>
      <c r="Q46" s="3"/>
      <c r="R46" s="3"/>
      <c r="S46" s="3"/>
      <c r="T46" s="15"/>
      <c r="U46" s="13"/>
    </row>
    <row r="47" spans="1:21" ht="12.75">
      <c r="A47" t="s">
        <v>52</v>
      </c>
      <c r="B47" s="3">
        <f>(0.5+0.75)/6</f>
        <v>0.20833333333333334</v>
      </c>
      <c r="C47" s="11"/>
      <c r="D47" s="3">
        <f>0.5/4</f>
        <v>0.125</v>
      </c>
      <c r="E47" s="11"/>
      <c r="F47" s="3">
        <f>2/5</f>
        <v>0.4</v>
      </c>
      <c r="G47" s="11"/>
      <c r="H47" s="3">
        <f>0.75/4</f>
        <v>0.1875</v>
      </c>
      <c r="I47" s="11">
        <v>1</v>
      </c>
      <c r="J47" s="3">
        <f>8/20</f>
        <v>0.4</v>
      </c>
      <c r="K47" s="3">
        <v>1</v>
      </c>
      <c r="L47" s="3"/>
      <c r="M47" s="4">
        <f t="shared" si="0"/>
        <v>0.31505681818181813</v>
      </c>
      <c r="N47" s="4">
        <f t="shared" si="1"/>
        <v>0.3178693181818182</v>
      </c>
      <c r="O47" s="4"/>
      <c r="P47" s="1"/>
      <c r="Q47" s="3"/>
      <c r="R47" s="3"/>
      <c r="S47" s="3"/>
      <c r="T47" s="15"/>
      <c r="U47" s="13"/>
    </row>
    <row r="48" spans="1:20" ht="12.75">
      <c r="A48" t="s">
        <v>46</v>
      </c>
      <c r="B48" s="3">
        <f>(4+2)/6</f>
        <v>1</v>
      </c>
      <c r="C48" s="11"/>
      <c r="D48" s="3">
        <f>3.75/4</f>
        <v>0.9375</v>
      </c>
      <c r="E48" s="11"/>
      <c r="F48" s="3">
        <f>3.75/5</f>
        <v>0.75</v>
      </c>
      <c r="G48" s="11"/>
      <c r="H48" s="3">
        <f>4/4</f>
        <v>1</v>
      </c>
      <c r="I48" s="11">
        <v>1</v>
      </c>
      <c r="J48" s="3">
        <f>18/20</f>
        <v>0.9</v>
      </c>
      <c r="K48" s="3">
        <v>1</v>
      </c>
      <c r="L48" s="3">
        <v>0.1</v>
      </c>
      <c r="M48" s="4">
        <f t="shared" si="0"/>
        <v>1.0201704545454546</v>
      </c>
      <c r="N48" s="4">
        <f t="shared" si="1"/>
        <v>1.0351704545454545</v>
      </c>
      <c r="O48" s="4"/>
      <c r="P48" s="1" t="s">
        <v>143</v>
      </c>
      <c r="Q48" s="3"/>
      <c r="R48" s="3"/>
      <c r="S48" s="3"/>
      <c r="T48" s="15"/>
    </row>
    <row r="49" spans="1:21" ht="12.75">
      <c r="A49" t="s">
        <v>135</v>
      </c>
      <c r="B49" s="3">
        <f>(0.5+0)/6</f>
        <v>0.08333333333333333</v>
      </c>
      <c r="C49" s="11">
        <v>1</v>
      </c>
      <c r="D49" s="3">
        <f>1.25/4</f>
        <v>0.3125</v>
      </c>
      <c r="E49" s="11"/>
      <c r="F49" s="3">
        <f>1/5</f>
        <v>0.2</v>
      </c>
      <c r="G49" s="11">
        <v>1</v>
      </c>
      <c r="H49" s="3">
        <f>0.25/4</f>
        <v>0.0625</v>
      </c>
      <c r="I49" s="11">
        <v>1</v>
      </c>
      <c r="J49" s="3">
        <f>14/20</f>
        <v>0.7</v>
      </c>
      <c r="K49" s="3">
        <v>1</v>
      </c>
      <c r="L49" s="3"/>
      <c r="M49" s="4">
        <f t="shared" si="0"/>
        <v>0.3357954545454545</v>
      </c>
      <c r="N49" s="4">
        <f t="shared" si="1"/>
        <v>0.3421875</v>
      </c>
      <c r="O49" s="4"/>
      <c r="Q49" s="3"/>
      <c r="R49" s="3"/>
      <c r="S49" s="3"/>
      <c r="T49" s="15"/>
      <c r="U49" s="13"/>
    </row>
    <row r="50" spans="1:20" ht="12.75">
      <c r="A50" t="s">
        <v>55</v>
      </c>
      <c r="B50" s="3">
        <f>(2.5+0.75)/6</f>
        <v>0.5416666666666666</v>
      </c>
      <c r="C50" s="11">
        <v>1</v>
      </c>
      <c r="D50" s="3">
        <f>3.5/4</f>
        <v>0.875</v>
      </c>
      <c r="E50" s="11"/>
      <c r="F50" s="3">
        <f>3.75/5</f>
        <v>0.75</v>
      </c>
      <c r="G50" s="11">
        <v>1</v>
      </c>
      <c r="H50" s="3">
        <f>3/4</f>
        <v>0.75</v>
      </c>
      <c r="I50" s="11">
        <v>1</v>
      </c>
      <c r="J50" s="7">
        <f>19/20</f>
        <v>0.95</v>
      </c>
      <c r="K50" s="3">
        <v>1</v>
      </c>
      <c r="L50" s="3"/>
      <c r="M50" s="4">
        <f t="shared" si="0"/>
        <v>0.7857954545454546</v>
      </c>
      <c r="N50" s="4">
        <f t="shared" si="1"/>
        <v>0.8225</v>
      </c>
      <c r="O50" s="4"/>
      <c r="P50" s="1" t="s">
        <v>142</v>
      </c>
      <c r="Q50" s="3"/>
      <c r="R50" s="3"/>
      <c r="S50" s="3"/>
      <c r="T50" s="15"/>
    </row>
    <row r="51" spans="1:21" ht="12.75">
      <c r="A51" t="s">
        <v>41</v>
      </c>
      <c r="B51" s="3">
        <f>(0.5+0)/6</f>
        <v>0.08333333333333333</v>
      </c>
      <c r="C51" s="11">
        <v>1</v>
      </c>
      <c r="D51" s="3">
        <f>2/4</f>
        <v>0.5</v>
      </c>
      <c r="E51" s="11"/>
      <c r="F51" s="3">
        <f>0/5</f>
        <v>0</v>
      </c>
      <c r="G51" s="11">
        <v>1</v>
      </c>
      <c r="H51" s="3">
        <f>0.5/4</f>
        <v>0.125</v>
      </c>
      <c r="I51" s="11">
        <v>1</v>
      </c>
      <c r="J51" s="3">
        <f>14/20</f>
        <v>0.7</v>
      </c>
      <c r="K51" s="3">
        <v>1</v>
      </c>
      <c r="L51" s="3"/>
      <c r="M51" s="4">
        <f t="shared" si="0"/>
        <v>0.33693181818181817</v>
      </c>
      <c r="N51" s="4">
        <f t="shared" si="1"/>
        <v>0.34062499999999996</v>
      </c>
      <c r="O51" s="4"/>
      <c r="P51" s="1"/>
      <c r="Q51" s="3"/>
      <c r="R51" s="3"/>
      <c r="S51" s="3"/>
      <c r="T51" s="15"/>
      <c r="U51" s="13"/>
    </row>
    <row r="52" spans="1:21" ht="12.75">
      <c r="A52" t="s">
        <v>48</v>
      </c>
      <c r="B52" s="3">
        <f>(0.25+0)/6</f>
        <v>0.041666666666666664</v>
      </c>
      <c r="C52" s="11">
        <v>1</v>
      </c>
      <c r="D52" s="3">
        <f>0.5/4</f>
        <v>0.125</v>
      </c>
      <c r="E52" s="11"/>
      <c r="F52" s="3">
        <f>0/5</f>
        <v>0</v>
      </c>
      <c r="G52" s="11">
        <v>1</v>
      </c>
      <c r="H52" s="3">
        <f>0/4</f>
        <v>0</v>
      </c>
      <c r="I52" s="11">
        <v>1</v>
      </c>
      <c r="J52" s="3">
        <f>11/20</f>
        <v>0.55</v>
      </c>
      <c r="K52" s="3">
        <v>1</v>
      </c>
      <c r="L52" s="3"/>
      <c r="M52" s="4">
        <f t="shared" si="0"/>
        <v>0.21534090909090908</v>
      </c>
      <c r="N52" s="4">
        <f t="shared" si="1"/>
        <v>0.21625</v>
      </c>
      <c r="O52" s="4"/>
      <c r="Q52" s="3"/>
      <c r="R52" s="3"/>
      <c r="S52" s="3"/>
      <c r="T52" s="15"/>
      <c r="U52" s="13"/>
    </row>
    <row r="53" spans="1:21" ht="12.75">
      <c r="A53" t="s">
        <v>40</v>
      </c>
      <c r="B53" s="3">
        <f>(0.25+0.25)/6</f>
        <v>0.08333333333333333</v>
      </c>
      <c r="C53" s="11">
        <v>1</v>
      </c>
      <c r="D53" s="3">
        <f>3/4</f>
        <v>0.75</v>
      </c>
      <c r="E53" s="11"/>
      <c r="F53" s="3">
        <f>1.25/5</f>
        <v>0.25</v>
      </c>
      <c r="G53" s="11">
        <v>1</v>
      </c>
      <c r="H53" s="3">
        <f>3/4</f>
        <v>0.75</v>
      </c>
      <c r="I53" s="11">
        <v>1</v>
      </c>
      <c r="J53" s="3">
        <f>14/20</f>
        <v>0.7</v>
      </c>
      <c r="K53" s="3">
        <v>1</v>
      </c>
      <c r="L53" s="3"/>
      <c r="M53" s="4">
        <f t="shared" si="0"/>
        <v>0.5136363636363637</v>
      </c>
      <c r="N53" s="4">
        <f t="shared" si="1"/>
        <v>0.53125</v>
      </c>
      <c r="O53" s="4"/>
      <c r="Q53" s="3"/>
      <c r="R53" s="3"/>
      <c r="S53" s="3"/>
      <c r="T53" s="15"/>
      <c r="U53" s="13"/>
    </row>
    <row r="54" spans="1:21" ht="12.75">
      <c r="A54" t="s">
        <v>49</v>
      </c>
      <c r="B54" s="3">
        <f>(0.25+0.75)/6</f>
        <v>0.16666666666666666</v>
      </c>
      <c r="C54" s="11">
        <v>1</v>
      </c>
      <c r="D54" s="3">
        <f>0/4</f>
        <v>0</v>
      </c>
      <c r="E54" s="11"/>
      <c r="F54" s="3">
        <f>1.5/5</f>
        <v>0.3</v>
      </c>
      <c r="G54" s="11"/>
      <c r="H54" s="3">
        <f>1.5/4</f>
        <v>0.375</v>
      </c>
      <c r="I54" s="11">
        <v>1</v>
      </c>
      <c r="J54" s="7">
        <f>12/20</f>
        <v>0.6</v>
      </c>
      <c r="K54" s="3">
        <v>1</v>
      </c>
      <c r="L54" s="3"/>
      <c r="M54" s="4">
        <f t="shared" si="0"/>
        <v>0.34715909090909086</v>
      </c>
      <c r="N54" s="4">
        <f t="shared" si="1"/>
        <v>0.3564204545454545</v>
      </c>
      <c r="O54" s="4"/>
      <c r="Q54" s="3"/>
      <c r="R54" s="3"/>
      <c r="S54" s="3"/>
      <c r="T54" s="15"/>
      <c r="U54" s="13"/>
    </row>
    <row r="55" spans="2:20" ht="12.75">
      <c r="B55" s="3"/>
      <c r="C55" s="11"/>
      <c r="D55" s="3"/>
      <c r="E55" s="11"/>
      <c r="F55" s="3"/>
      <c r="G55" s="11"/>
      <c r="H55" s="3"/>
      <c r="I55" s="11"/>
      <c r="J55" s="7"/>
      <c r="K55" s="3"/>
      <c r="L55" s="3"/>
      <c r="M55" s="4"/>
      <c r="N55" s="4"/>
      <c r="O55" s="4"/>
      <c r="Q55" s="3"/>
      <c r="R55" s="3"/>
      <c r="S55" s="3"/>
      <c r="T55" s="15"/>
    </row>
    <row r="56" spans="2:20" ht="12.75">
      <c r="B56" s="3"/>
      <c r="C56" s="11"/>
      <c r="D56" s="3"/>
      <c r="E56" s="11"/>
      <c r="F56" s="3"/>
      <c r="G56" s="11"/>
      <c r="H56" s="3"/>
      <c r="I56" s="11"/>
      <c r="J56" s="8"/>
      <c r="K56" s="3"/>
      <c r="L56" s="3"/>
      <c r="M56" s="4"/>
      <c r="N56" s="4"/>
      <c r="O56" s="4"/>
      <c r="Q56" s="3"/>
      <c r="R56" s="3"/>
      <c r="S56" s="3"/>
      <c r="T56" s="15"/>
    </row>
    <row r="57" spans="1:20" ht="12.75">
      <c r="A57" s="1" t="s">
        <v>59</v>
      </c>
      <c r="B57">
        <v>6</v>
      </c>
      <c r="D57">
        <v>4</v>
      </c>
      <c r="F57">
        <v>5</v>
      </c>
      <c r="H57">
        <v>4</v>
      </c>
      <c r="K57" s="3"/>
      <c r="M57" s="4"/>
      <c r="N57" s="4"/>
      <c r="O57" s="4"/>
      <c r="P57" s="5"/>
      <c r="Q57" s="3"/>
      <c r="R57" s="3"/>
      <c r="S57" s="3"/>
      <c r="T57" s="15"/>
    </row>
    <row r="58" spans="1:21" ht="12.75">
      <c r="A58" t="s">
        <v>75</v>
      </c>
      <c r="B58" s="3"/>
      <c r="C58" s="11"/>
      <c r="D58" s="3">
        <f>1/4</f>
        <v>0.25</v>
      </c>
      <c r="E58" s="11"/>
      <c r="F58" s="3">
        <f>0/5</f>
        <v>0</v>
      </c>
      <c r="G58" s="11">
        <v>1</v>
      </c>
      <c r="H58" s="3">
        <f>0/4</f>
        <v>0</v>
      </c>
      <c r="I58" s="11">
        <v>1</v>
      </c>
      <c r="J58" s="3">
        <f>12/20</f>
        <v>0.6</v>
      </c>
      <c r="K58" s="3">
        <v>1</v>
      </c>
      <c r="L58" s="3"/>
      <c r="M58" s="4">
        <f t="shared" si="0"/>
        <v>0.2375</v>
      </c>
      <c r="N58" s="4">
        <f t="shared" si="1"/>
        <v>0.2375</v>
      </c>
      <c r="O58" s="4"/>
      <c r="P58" s="1"/>
      <c r="Q58" s="3"/>
      <c r="R58" s="3"/>
      <c r="S58" s="3"/>
      <c r="T58" s="15"/>
      <c r="U58" s="13"/>
    </row>
    <row r="59" spans="1:20" ht="12.75">
      <c r="A59" t="s">
        <v>76</v>
      </c>
      <c r="B59" s="3">
        <f>(3+1.75)/6</f>
        <v>0.7916666666666666</v>
      </c>
      <c r="C59" s="11">
        <v>1</v>
      </c>
      <c r="D59" s="3">
        <f>4/4</f>
        <v>1</v>
      </c>
      <c r="E59" s="11"/>
      <c r="F59" s="3">
        <f>1.75/5</f>
        <v>0.35</v>
      </c>
      <c r="G59" s="11">
        <v>1</v>
      </c>
      <c r="H59" s="3">
        <f>4/4</f>
        <v>1</v>
      </c>
      <c r="I59" s="11">
        <v>1</v>
      </c>
      <c r="J59" s="3">
        <f>18/20</f>
        <v>0.9</v>
      </c>
      <c r="K59" s="3">
        <v>1</v>
      </c>
      <c r="L59" s="3">
        <v>0.05</v>
      </c>
      <c r="M59" s="4">
        <f t="shared" si="0"/>
        <v>0.8613636363636364</v>
      </c>
      <c r="N59" s="4">
        <f t="shared" si="1"/>
        <v>0.9</v>
      </c>
      <c r="O59" s="4"/>
      <c r="P59" s="1" t="s">
        <v>143</v>
      </c>
      <c r="Q59" s="3"/>
      <c r="R59" s="3"/>
      <c r="S59" s="3"/>
      <c r="T59" s="15"/>
    </row>
    <row r="60" spans="1:21" ht="12.75">
      <c r="A60" t="s">
        <v>70</v>
      </c>
      <c r="B60" s="3">
        <f>(1.75+1)/6</f>
        <v>0.4583333333333333</v>
      </c>
      <c r="C60" s="11">
        <v>1</v>
      </c>
      <c r="D60" s="3">
        <f>3/4</f>
        <v>0.75</v>
      </c>
      <c r="E60" s="11"/>
      <c r="F60" s="3">
        <f>0/5</f>
        <v>0</v>
      </c>
      <c r="G60" s="11">
        <v>1</v>
      </c>
      <c r="H60" s="3">
        <f>3/4</f>
        <v>0.75</v>
      </c>
      <c r="I60" s="11">
        <v>1</v>
      </c>
      <c r="J60" s="3">
        <f>17/20</f>
        <v>0.85</v>
      </c>
      <c r="K60" s="3">
        <v>1</v>
      </c>
      <c r="L60" s="3"/>
      <c r="M60" s="4">
        <f t="shared" si="0"/>
        <v>0.5875</v>
      </c>
      <c r="N60" s="4">
        <f t="shared" si="1"/>
        <v>0.6087500000000001</v>
      </c>
      <c r="O60" s="4"/>
      <c r="Q60" s="3"/>
      <c r="R60" s="3"/>
      <c r="S60" s="3"/>
      <c r="T60" s="15"/>
      <c r="U60" s="13"/>
    </row>
    <row r="61" spans="1:21" ht="12.75">
      <c r="A61" t="s">
        <v>79</v>
      </c>
      <c r="B61" s="3">
        <f>(2.25+1)/6</f>
        <v>0.5416666666666666</v>
      </c>
      <c r="C61" s="11"/>
      <c r="D61" s="3">
        <f>4/4</f>
        <v>1</v>
      </c>
      <c r="E61" s="11"/>
      <c r="F61" s="3">
        <f>1.5/5</f>
        <v>0.3</v>
      </c>
      <c r="G61" s="11"/>
      <c r="H61" s="3">
        <f>2.5/4</f>
        <v>0.625</v>
      </c>
      <c r="I61" s="11"/>
      <c r="J61" s="3">
        <f>14.5/20</f>
        <v>0.725</v>
      </c>
      <c r="K61" s="3">
        <v>1</v>
      </c>
      <c r="L61" s="3"/>
      <c r="M61" s="4">
        <f t="shared" si="0"/>
        <v>0.6477272727272728</v>
      </c>
      <c r="N61" s="4">
        <f t="shared" si="1"/>
        <v>0.6477272727272728</v>
      </c>
      <c r="O61" s="4"/>
      <c r="Q61" s="3"/>
      <c r="R61" s="3"/>
      <c r="S61" s="3"/>
      <c r="T61" s="15"/>
      <c r="U61" s="13"/>
    </row>
    <row r="62" spans="1:21" ht="12.75">
      <c r="A62" t="s">
        <v>65</v>
      </c>
      <c r="B62" s="3">
        <f>(2.5+2)/6</f>
        <v>0.75</v>
      </c>
      <c r="C62" s="11"/>
      <c r="D62" s="24">
        <f>1.75/4</f>
        <v>0.4375</v>
      </c>
      <c r="E62" s="19"/>
      <c r="F62" s="3">
        <f>3/5</f>
        <v>0.6</v>
      </c>
      <c r="G62" s="11"/>
      <c r="H62" s="3">
        <f>3.75/4</f>
        <v>0.9375</v>
      </c>
      <c r="I62" s="11"/>
      <c r="J62" s="3">
        <f>18.5/20</f>
        <v>0.925</v>
      </c>
      <c r="K62" s="3">
        <v>1</v>
      </c>
      <c r="L62" s="3"/>
      <c r="M62" s="4">
        <f t="shared" si="0"/>
        <v>0.7602272727272728</v>
      </c>
      <c r="N62" s="4">
        <f t="shared" si="1"/>
        <v>0.7602272727272728</v>
      </c>
      <c r="O62" s="4"/>
      <c r="P62" s="1" t="s">
        <v>142</v>
      </c>
      <c r="Q62" s="3"/>
      <c r="R62" s="3"/>
      <c r="S62" s="3"/>
      <c r="T62" s="15"/>
      <c r="U62" s="13"/>
    </row>
    <row r="63" spans="1:21" ht="12.75">
      <c r="A63" t="s">
        <v>69</v>
      </c>
      <c r="B63" s="3">
        <f>(1.5+0)/6</f>
        <v>0.25</v>
      </c>
      <c r="C63" s="11">
        <v>1</v>
      </c>
      <c r="D63" s="3">
        <f>3.5/4</f>
        <v>0.875</v>
      </c>
      <c r="E63" s="11"/>
      <c r="F63" s="3">
        <f>0.25/5</f>
        <v>0.05</v>
      </c>
      <c r="G63" s="11">
        <v>1</v>
      </c>
      <c r="H63" s="3">
        <f>4/4</f>
        <v>1</v>
      </c>
      <c r="I63" s="11">
        <v>1</v>
      </c>
      <c r="J63" s="3">
        <f>18/20</f>
        <v>0.9</v>
      </c>
      <c r="K63" s="3">
        <v>1</v>
      </c>
      <c r="L63" s="3"/>
      <c r="M63" s="4">
        <f t="shared" si="0"/>
        <v>0.6198863636363637</v>
      </c>
      <c r="N63" s="4">
        <f t="shared" si="1"/>
        <v>0.6412500000000001</v>
      </c>
      <c r="O63" s="4"/>
      <c r="Q63" s="3"/>
      <c r="R63" s="3"/>
      <c r="S63" s="3"/>
      <c r="T63" s="15"/>
      <c r="U63" s="13"/>
    </row>
    <row r="64" spans="1:21" ht="12.75">
      <c r="A64" t="s">
        <v>60</v>
      </c>
      <c r="B64" s="3">
        <f>(1.25+1)/6</f>
        <v>0.375</v>
      </c>
      <c r="C64" s="11"/>
      <c r="D64" s="3">
        <f>1.75/4</f>
        <v>0.4375</v>
      </c>
      <c r="E64" s="11"/>
      <c r="F64" s="3">
        <f>3.5/5</f>
        <v>0.7</v>
      </c>
      <c r="G64" s="11"/>
      <c r="H64" s="3">
        <f>2/4</f>
        <v>0.5</v>
      </c>
      <c r="I64" s="11">
        <v>1</v>
      </c>
      <c r="J64" s="3">
        <f>16.5/20</f>
        <v>0.825</v>
      </c>
      <c r="K64" s="3">
        <v>1</v>
      </c>
      <c r="L64" s="3"/>
      <c r="M64" s="4">
        <f t="shared" si="0"/>
        <v>0.6059659090909091</v>
      </c>
      <c r="N64" s="4">
        <f t="shared" si="1"/>
        <v>0.6134659090909091</v>
      </c>
      <c r="O64" s="4"/>
      <c r="Q64" s="3"/>
      <c r="R64" s="3"/>
      <c r="S64" s="3"/>
      <c r="T64" s="15"/>
      <c r="U64" s="13"/>
    </row>
    <row r="65" spans="1:20" ht="12.75">
      <c r="A65" t="s">
        <v>78</v>
      </c>
      <c r="B65" s="3">
        <f>(3+1.5)/6</f>
        <v>0.75</v>
      </c>
      <c r="C65" s="11">
        <v>1</v>
      </c>
      <c r="D65" s="3">
        <f>3.5/4</f>
        <v>0.875</v>
      </c>
      <c r="E65" s="11"/>
      <c r="F65" s="3">
        <f>3/5</f>
        <v>0.6</v>
      </c>
      <c r="G65" s="11">
        <v>1</v>
      </c>
      <c r="H65" s="3">
        <f>3.75/4</f>
        <v>0.9375</v>
      </c>
      <c r="I65" s="11">
        <v>1</v>
      </c>
      <c r="J65" s="3">
        <f>16.5/20</f>
        <v>0.825</v>
      </c>
      <c r="K65" s="3">
        <v>1</v>
      </c>
      <c r="L65" s="3">
        <v>0.08</v>
      </c>
      <c r="M65" s="4">
        <f t="shared" si="0"/>
        <v>0.8808522727272726</v>
      </c>
      <c r="N65" s="4">
        <f t="shared" si="1"/>
        <v>0.9221875</v>
      </c>
      <c r="O65" s="4"/>
      <c r="P65" s="13" t="s">
        <v>143</v>
      </c>
      <c r="Q65" s="3"/>
      <c r="R65" s="3"/>
      <c r="S65" s="3"/>
      <c r="T65" s="15"/>
    </row>
    <row r="66" spans="1:21" ht="12.75">
      <c r="A66" t="s">
        <v>71</v>
      </c>
      <c r="B66" s="3">
        <f>(1+0.25)/6</f>
        <v>0.20833333333333334</v>
      </c>
      <c r="C66" s="11">
        <v>1</v>
      </c>
      <c r="D66" s="3">
        <f>2.75/4</f>
        <v>0.6875</v>
      </c>
      <c r="E66" s="11"/>
      <c r="F66" s="3">
        <f>2.25/5</f>
        <v>0.45</v>
      </c>
      <c r="G66" s="11"/>
      <c r="H66" s="3">
        <f>2.5/4</f>
        <v>0.625</v>
      </c>
      <c r="I66" s="11">
        <v>1</v>
      </c>
      <c r="J66" s="3">
        <f>14/20</f>
        <v>0.7</v>
      </c>
      <c r="K66" s="3">
        <v>1</v>
      </c>
      <c r="L66" s="3"/>
      <c r="M66" s="4">
        <f t="shared" si="0"/>
        <v>0.5491477272727273</v>
      </c>
      <c r="N66" s="4">
        <f t="shared" si="1"/>
        <v>0.5630681818181819</v>
      </c>
      <c r="O66" s="4"/>
      <c r="Q66" s="3"/>
      <c r="R66" s="3"/>
      <c r="S66" s="3"/>
      <c r="T66" s="15"/>
      <c r="U66" s="13"/>
    </row>
    <row r="67" spans="1:21" ht="12.75">
      <c r="A67" t="s">
        <v>61</v>
      </c>
      <c r="B67" s="3">
        <f>(1.75+0)/6</f>
        <v>0.2916666666666667</v>
      </c>
      <c r="C67" s="11">
        <v>1</v>
      </c>
      <c r="D67" s="3">
        <f>1.75/4</f>
        <v>0.4375</v>
      </c>
      <c r="E67" s="11"/>
      <c r="F67" s="3">
        <f>1/5</f>
        <v>0.2</v>
      </c>
      <c r="G67" s="11">
        <v>1</v>
      </c>
      <c r="H67" s="3">
        <f>0.25/4</f>
        <v>0.0625</v>
      </c>
      <c r="I67" s="11">
        <v>1</v>
      </c>
      <c r="J67" s="3">
        <f>13.5/20</f>
        <v>0.675</v>
      </c>
      <c r="K67" s="3">
        <v>1</v>
      </c>
      <c r="L67" s="3"/>
      <c r="M67" s="4">
        <f t="shared" si="0"/>
        <v>0.39375</v>
      </c>
      <c r="N67" s="4">
        <f t="shared" si="1"/>
        <v>0.40468750000000003</v>
      </c>
      <c r="O67" s="4"/>
      <c r="Q67" s="3"/>
      <c r="R67" s="3"/>
      <c r="S67" s="3"/>
      <c r="T67" s="15"/>
      <c r="U67" s="13"/>
    </row>
    <row r="68" spans="1:21" ht="12.75">
      <c r="A68" t="s">
        <v>122</v>
      </c>
      <c r="B68" s="3"/>
      <c r="C68" s="11"/>
      <c r="D68" s="17"/>
      <c r="E68" s="19"/>
      <c r="F68" s="3"/>
      <c r="G68" s="11"/>
      <c r="H68" s="17"/>
      <c r="I68" s="19"/>
      <c r="J68" s="3"/>
      <c r="K68" s="3"/>
      <c r="L68" s="3"/>
      <c r="M68" s="4">
        <f t="shared" si="0"/>
        <v>0</v>
      </c>
      <c r="N68" s="4">
        <f t="shared" si="1"/>
        <v>0</v>
      </c>
      <c r="O68" s="4"/>
      <c r="P68" s="13"/>
      <c r="Q68" s="3"/>
      <c r="R68" s="3"/>
      <c r="S68" s="3"/>
      <c r="T68" s="15"/>
      <c r="U68" s="13"/>
    </row>
    <row r="69" spans="1:21" ht="12.75">
      <c r="A69" t="s">
        <v>64</v>
      </c>
      <c r="B69" s="3">
        <f>(1.25+0)/6</f>
        <v>0.20833333333333334</v>
      </c>
      <c r="C69" s="11">
        <v>1</v>
      </c>
      <c r="D69" s="3">
        <f>2.75/4</f>
        <v>0.6875</v>
      </c>
      <c r="E69" s="11"/>
      <c r="F69" s="3">
        <f>0/5</f>
        <v>0</v>
      </c>
      <c r="G69" s="11">
        <v>1</v>
      </c>
      <c r="H69" s="3">
        <f>1/4</f>
        <v>0.25</v>
      </c>
      <c r="I69" s="11">
        <v>1</v>
      </c>
      <c r="J69" s="3">
        <f>16/20</f>
        <v>0.8</v>
      </c>
      <c r="K69" s="3">
        <v>1</v>
      </c>
      <c r="L69" s="3"/>
      <c r="M69" s="4">
        <f t="shared" si="0"/>
        <v>0.43607954545454547</v>
      </c>
      <c r="N69" s="4">
        <f t="shared" si="1"/>
        <v>0.444375</v>
      </c>
      <c r="O69" s="4"/>
      <c r="P69" s="1"/>
      <c r="Q69" s="3"/>
      <c r="R69" s="3"/>
      <c r="S69" s="3"/>
      <c r="T69" s="15"/>
      <c r="U69" s="13"/>
    </row>
    <row r="70" spans="1:21" ht="12.75">
      <c r="A70" t="s">
        <v>66</v>
      </c>
      <c r="B70" s="3">
        <f>0/6</f>
        <v>0</v>
      </c>
      <c r="C70" s="11"/>
      <c r="D70" s="3">
        <f>1.25/4</f>
        <v>0.3125</v>
      </c>
      <c r="E70" s="11"/>
      <c r="F70" s="3">
        <f>0.25/5</f>
        <v>0.05</v>
      </c>
      <c r="G70" s="11"/>
      <c r="H70" s="3">
        <f>1.5/4</f>
        <v>0.375</v>
      </c>
      <c r="I70" s="11">
        <v>1</v>
      </c>
      <c r="J70" s="3">
        <f>16/20</f>
        <v>0.8</v>
      </c>
      <c r="K70" s="3">
        <v>1</v>
      </c>
      <c r="L70" s="3"/>
      <c r="M70" s="4">
        <f t="shared" si="0"/>
        <v>0.3622159090909091</v>
      </c>
      <c r="N70" s="4">
        <f t="shared" si="1"/>
        <v>0.3678409090909091</v>
      </c>
      <c r="O70" s="4"/>
      <c r="P70" s="1"/>
      <c r="Q70" s="3"/>
      <c r="R70" s="3"/>
      <c r="S70" s="3"/>
      <c r="T70" s="15"/>
      <c r="U70" s="13"/>
    </row>
    <row r="71" spans="1:21" ht="12.75">
      <c r="A71" t="s">
        <v>72</v>
      </c>
      <c r="B71" s="3">
        <f>(1.5+0)/6</f>
        <v>0.25</v>
      </c>
      <c r="C71" s="11"/>
      <c r="D71" s="3">
        <f>2.75/4</f>
        <v>0.6875</v>
      </c>
      <c r="E71" s="11"/>
      <c r="F71" s="3">
        <f>1/5</f>
        <v>0.2</v>
      </c>
      <c r="G71" s="11"/>
      <c r="H71" s="3">
        <f>2.75/4</f>
        <v>0.6875</v>
      </c>
      <c r="I71" s="11">
        <v>1</v>
      </c>
      <c r="J71" s="3">
        <f>14/20</f>
        <v>0.7</v>
      </c>
      <c r="K71" s="3">
        <v>1</v>
      </c>
      <c r="L71" s="3"/>
      <c r="M71" s="4">
        <f t="shared" si="0"/>
        <v>0.5221590909090909</v>
      </c>
      <c r="N71" s="4">
        <f t="shared" si="1"/>
        <v>0.5324715909090909</v>
      </c>
      <c r="O71" s="4"/>
      <c r="P71" s="1"/>
      <c r="Q71" s="3"/>
      <c r="R71" s="3"/>
      <c r="S71" s="3"/>
      <c r="T71" s="15"/>
      <c r="U71" s="13"/>
    </row>
    <row r="72" spans="1:21" ht="12.75">
      <c r="A72" t="s">
        <v>77</v>
      </c>
      <c r="B72" s="3">
        <f>(1.75+0.5)/6</f>
        <v>0.375</v>
      </c>
      <c r="C72" s="11"/>
      <c r="D72" s="3">
        <f>2.5/4</f>
        <v>0.625</v>
      </c>
      <c r="E72" s="11"/>
      <c r="F72" s="3">
        <f>1.5/5</f>
        <v>0.3</v>
      </c>
      <c r="G72" s="11">
        <v>1</v>
      </c>
      <c r="H72" s="3">
        <f>3.25/4</f>
        <v>0.8125</v>
      </c>
      <c r="I72" s="11">
        <v>1</v>
      </c>
      <c r="J72" s="3">
        <f>20/20</f>
        <v>1</v>
      </c>
      <c r="K72" s="3">
        <v>1</v>
      </c>
      <c r="L72" s="3"/>
      <c r="M72" s="4">
        <f aca="true" t="shared" si="2" ref="M72:M125">$B$3*(6*$B72+5*$F72)/11+$D$3*($D72+$H72)/2+$F$3*$J72+$H$3*$K72+$L72</f>
        <v>0.6519886363636364</v>
      </c>
      <c r="N72" s="4">
        <f aca="true" t="shared" si="3" ref="N72:N125">$B$3*(6*$B72*(1+$J$3*$C72)+5*$F72*(1+$J$3*$G72))/11+$D$3*($D72*(1+$J$3*$E72)+$H72*(1+$J$3*$I72))/2+$F$3*$J72+$H$3*$K72+$L72</f>
        <v>0.6696306818181819</v>
      </c>
      <c r="O72" s="4"/>
      <c r="P72" s="1"/>
      <c r="Q72" s="3"/>
      <c r="R72" s="3"/>
      <c r="S72" s="3"/>
      <c r="T72" s="15"/>
      <c r="U72" s="13"/>
    </row>
    <row r="73" spans="1:20" ht="12.75">
      <c r="A73" t="s">
        <v>74</v>
      </c>
      <c r="B73" s="3">
        <f>(0.75+1.75)/6</f>
        <v>0.4166666666666667</v>
      </c>
      <c r="C73" s="11">
        <v>1</v>
      </c>
      <c r="D73" s="3">
        <f>3.75/4</f>
        <v>0.9375</v>
      </c>
      <c r="E73" s="11"/>
      <c r="F73" s="3">
        <f>3.5/5</f>
        <v>0.7</v>
      </c>
      <c r="G73" s="11"/>
      <c r="H73" s="3">
        <f>3.75/4</f>
        <v>0.9375</v>
      </c>
      <c r="I73" s="11">
        <v>1</v>
      </c>
      <c r="J73" s="3">
        <f>18/20</f>
        <v>0.9</v>
      </c>
      <c r="K73" s="3">
        <v>1</v>
      </c>
      <c r="L73" s="3"/>
      <c r="M73" s="4">
        <f t="shared" si="2"/>
        <v>0.7744318181818183</v>
      </c>
      <c r="N73" s="4">
        <f t="shared" si="3"/>
        <v>0.7975852272727273</v>
      </c>
      <c r="O73" s="4"/>
      <c r="P73" s="1" t="s">
        <v>142</v>
      </c>
      <c r="Q73" s="3"/>
      <c r="R73" s="3"/>
      <c r="S73" s="3"/>
      <c r="T73" s="15"/>
    </row>
    <row r="74" spans="1:20" ht="12.75">
      <c r="A74" t="s">
        <v>62</v>
      </c>
      <c r="B74" s="3">
        <f>(3.75+2)/6</f>
        <v>0.9583333333333334</v>
      </c>
      <c r="C74" s="11"/>
      <c r="D74" s="3">
        <f>3/4</f>
        <v>0.75</v>
      </c>
      <c r="E74" s="11"/>
      <c r="F74" s="3">
        <f>1.5/5</f>
        <v>0.3</v>
      </c>
      <c r="G74" s="11">
        <v>1</v>
      </c>
      <c r="H74" s="3">
        <f>3.75/4</f>
        <v>0.9375</v>
      </c>
      <c r="I74" s="11">
        <v>1</v>
      </c>
      <c r="J74" s="3">
        <f>18/20</f>
        <v>0.9</v>
      </c>
      <c r="K74" s="3">
        <v>1</v>
      </c>
      <c r="L74" s="3"/>
      <c r="M74" s="4">
        <f t="shared" si="2"/>
        <v>0.7917613636363637</v>
      </c>
      <c r="N74" s="4">
        <f t="shared" si="3"/>
        <v>0.8112784090909091</v>
      </c>
      <c r="O74" s="4"/>
      <c r="P74" s="1" t="s">
        <v>142</v>
      </c>
      <c r="Q74" s="3"/>
      <c r="R74" s="3"/>
      <c r="S74" s="3"/>
      <c r="T74" s="15"/>
    </row>
    <row r="75" spans="1:21" ht="12.75">
      <c r="A75" t="s">
        <v>73</v>
      </c>
      <c r="B75" s="3">
        <f>(0.75+0.5)/6</f>
        <v>0.20833333333333334</v>
      </c>
      <c r="C75" s="11">
        <v>1</v>
      </c>
      <c r="D75" s="3">
        <f>3/4</f>
        <v>0.75</v>
      </c>
      <c r="E75" s="11"/>
      <c r="F75" s="3">
        <f>1.5/5</f>
        <v>0.3</v>
      </c>
      <c r="G75" s="11"/>
      <c r="H75" s="3">
        <f>2.25/4</f>
        <v>0.5625</v>
      </c>
      <c r="I75" s="11">
        <v>1</v>
      </c>
      <c r="J75" s="3">
        <f>14/20</f>
        <v>0.7</v>
      </c>
      <c r="K75" s="3">
        <v>1</v>
      </c>
      <c r="L75" s="3"/>
      <c r="M75" s="4">
        <f t="shared" si="2"/>
        <v>0.521875</v>
      </c>
      <c r="N75" s="4">
        <f t="shared" si="3"/>
        <v>0.5348579545454545</v>
      </c>
      <c r="O75" s="4"/>
      <c r="Q75" s="3"/>
      <c r="R75" s="3"/>
      <c r="S75" s="3"/>
      <c r="T75" s="15"/>
      <c r="U75" s="13"/>
    </row>
    <row r="76" spans="1:20" ht="12.75">
      <c r="A76" t="s">
        <v>67</v>
      </c>
      <c r="B76" s="3">
        <f>(3.5+1.75)/6</f>
        <v>0.875</v>
      </c>
      <c r="C76" s="11">
        <v>1</v>
      </c>
      <c r="D76" s="3">
        <f>3.75/4</f>
        <v>0.9375</v>
      </c>
      <c r="E76" s="11"/>
      <c r="F76" s="3">
        <f>3/5</f>
        <v>0.6</v>
      </c>
      <c r="G76" s="11">
        <v>1</v>
      </c>
      <c r="H76" s="3">
        <f>3/4</f>
        <v>0.75</v>
      </c>
      <c r="I76" s="11">
        <v>1</v>
      </c>
      <c r="J76" s="3">
        <f>18/20</f>
        <v>0.9</v>
      </c>
      <c r="K76" s="3">
        <v>1</v>
      </c>
      <c r="L76" s="3">
        <v>0.03</v>
      </c>
      <c r="M76" s="4">
        <f t="shared" si="2"/>
        <v>0.8581250000000001</v>
      </c>
      <c r="N76" s="4">
        <f t="shared" si="3"/>
        <v>0.8993750000000001</v>
      </c>
      <c r="O76" s="4"/>
      <c r="P76" s="1" t="s">
        <v>143</v>
      </c>
      <c r="Q76" s="3"/>
      <c r="R76" s="3"/>
      <c r="S76" s="3"/>
      <c r="T76" s="15"/>
    </row>
    <row r="77" spans="1:21" ht="12.75">
      <c r="A77" t="s">
        <v>63</v>
      </c>
      <c r="B77" s="3">
        <f>(1+0)/6</f>
        <v>0.16666666666666666</v>
      </c>
      <c r="C77" s="11"/>
      <c r="D77" s="3">
        <f>3.75/4</f>
        <v>0.9375</v>
      </c>
      <c r="E77" s="11"/>
      <c r="F77" s="3">
        <f>0.25/5</f>
        <v>0.05</v>
      </c>
      <c r="G77" s="11">
        <v>1</v>
      </c>
      <c r="H77" s="3">
        <f>0.25/4</f>
        <v>0.0625</v>
      </c>
      <c r="I77" s="11">
        <v>1</v>
      </c>
      <c r="J77" s="3">
        <f>16/20</f>
        <v>0.8</v>
      </c>
      <c r="K77" s="3">
        <v>1</v>
      </c>
      <c r="L77" s="3"/>
      <c r="M77" s="4">
        <f t="shared" si="2"/>
        <v>0.44545454545454544</v>
      </c>
      <c r="N77" s="4">
        <f t="shared" si="3"/>
        <v>0.4473011363636364</v>
      </c>
      <c r="O77" s="4"/>
      <c r="Q77" s="3"/>
      <c r="R77" s="3"/>
      <c r="S77" s="3"/>
      <c r="T77" s="15"/>
      <c r="U77" s="13"/>
    </row>
    <row r="78" spans="1:21" ht="12.75">
      <c r="A78" t="s">
        <v>68</v>
      </c>
      <c r="B78" s="3">
        <f>(0.75+0)/6</f>
        <v>0.125</v>
      </c>
      <c r="C78" s="11"/>
      <c r="D78" s="3">
        <f>0.5/4</f>
        <v>0.125</v>
      </c>
      <c r="E78" s="11"/>
      <c r="F78" s="3">
        <f>1.25/5</f>
        <v>0.25</v>
      </c>
      <c r="G78" s="11"/>
      <c r="H78" s="3">
        <f>2/4</f>
        <v>0.5</v>
      </c>
      <c r="I78" s="11">
        <v>1</v>
      </c>
      <c r="J78" s="3">
        <f>16/20</f>
        <v>0.8</v>
      </c>
      <c r="K78" s="3">
        <v>1</v>
      </c>
      <c r="L78" s="3"/>
      <c r="M78" s="4">
        <f t="shared" si="2"/>
        <v>0.41647727272727275</v>
      </c>
      <c r="N78" s="4">
        <f t="shared" si="3"/>
        <v>0.42397727272727276</v>
      </c>
      <c r="O78" s="4"/>
      <c r="Q78" s="3"/>
      <c r="R78" s="3"/>
      <c r="S78" s="3"/>
      <c r="T78" s="15"/>
      <c r="U78" s="13"/>
    </row>
    <row r="79" spans="2:20" ht="12.75">
      <c r="B79" s="3"/>
      <c r="C79" s="11"/>
      <c r="D79" s="3"/>
      <c r="E79" s="11"/>
      <c r="F79" s="3"/>
      <c r="G79" s="11"/>
      <c r="H79" s="3"/>
      <c r="I79" s="11"/>
      <c r="J79" s="3"/>
      <c r="K79" s="3"/>
      <c r="L79" s="3"/>
      <c r="M79" s="4"/>
      <c r="N79" s="4"/>
      <c r="O79" s="4"/>
      <c r="S79" s="3"/>
      <c r="T79" s="15"/>
    </row>
    <row r="80" spans="1:20" ht="12.75">
      <c r="A80" s="1" t="s">
        <v>80</v>
      </c>
      <c r="B80" s="11">
        <v>6</v>
      </c>
      <c r="C80" s="11"/>
      <c r="D80" s="11">
        <v>4</v>
      </c>
      <c r="E80" s="11"/>
      <c r="F80" s="11">
        <v>5</v>
      </c>
      <c r="G80" s="11"/>
      <c r="H80" s="11">
        <v>4</v>
      </c>
      <c r="I80" s="11"/>
      <c r="J80" s="3"/>
      <c r="K80" s="3"/>
      <c r="L80" s="3"/>
      <c r="M80" s="4"/>
      <c r="N80" s="4"/>
      <c r="O80" s="4"/>
      <c r="S80" s="3"/>
      <c r="T80" s="15"/>
    </row>
    <row r="81" spans="1:21" ht="12.75">
      <c r="A81" s="16" t="s">
        <v>123</v>
      </c>
      <c r="B81" s="3">
        <f>0/6</f>
        <v>0</v>
      </c>
      <c r="C81" s="11"/>
      <c r="D81" s="3"/>
      <c r="E81" s="11"/>
      <c r="F81" s="3"/>
      <c r="G81" s="11"/>
      <c r="H81" s="3"/>
      <c r="I81" s="11"/>
      <c r="J81" s="3">
        <f>16/20</f>
        <v>0.8</v>
      </c>
      <c r="K81" s="3">
        <v>1</v>
      </c>
      <c r="L81" s="3"/>
      <c r="M81" s="4">
        <f t="shared" si="2"/>
        <v>0.25</v>
      </c>
      <c r="N81" s="4">
        <f t="shared" si="3"/>
        <v>0.25</v>
      </c>
      <c r="O81" s="4"/>
      <c r="P81" s="13"/>
      <c r="Q81" s="3"/>
      <c r="R81" s="3"/>
      <c r="S81" s="3"/>
      <c r="T81" s="15"/>
      <c r="U81" s="13"/>
    </row>
    <row r="82" spans="1:20" ht="12.75">
      <c r="A82" t="s">
        <v>88</v>
      </c>
      <c r="B82" s="3">
        <f>(3.5+2)/6</f>
        <v>0.9166666666666666</v>
      </c>
      <c r="C82" s="11">
        <v>1</v>
      </c>
      <c r="D82" s="3">
        <f>4/4</f>
        <v>1</v>
      </c>
      <c r="E82" s="11"/>
      <c r="F82" s="3">
        <f>2.25/5</f>
        <v>0.45</v>
      </c>
      <c r="G82" s="11">
        <v>1</v>
      </c>
      <c r="H82" s="3">
        <f>4/4</f>
        <v>1</v>
      </c>
      <c r="I82" s="11">
        <v>1</v>
      </c>
      <c r="J82" s="3">
        <f>12/20</f>
        <v>0.6</v>
      </c>
      <c r="K82" s="3">
        <v>1</v>
      </c>
      <c r="L82" s="3"/>
      <c r="M82" s="4">
        <f t="shared" si="2"/>
        <v>0.7818181818181819</v>
      </c>
      <c r="N82" s="4">
        <f t="shared" si="3"/>
        <v>0.8250000000000001</v>
      </c>
      <c r="O82" s="4"/>
      <c r="P82" s="1" t="s">
        <v>142</v>
      </c>
      <c r="Q82" s="3"/>
      <c r="R82" s="3"/>
      <c r="S82" s="3"/>
      <c r="T82" s="15"/>
    </row>
    <row r="83" spans="1:20" ht="12.75">
      <c r="A83" t="s">
        <v>141</v>
      </c>
      <c r="B83" s="3"/>
      <c r="C83" s="11"/>
      <c r="D83" s="3"/>
      <c r="E83" s="11"/>
      <c r="F83" s="3"/>
      <c r="G83" s="11"/>
      <c r="H83" s="3"/>
      <c r="I83" s="11"/>
      <c r="J83" s="3">
        <f>17.5/20</f>
        <v>0.875</v>
      </c>
      <c r="K83" s="3">
        <v>0.2</v>
      </c>
      <c r="L83" s="3"/>
      <c r="M83" s="4">
        <f t="shared" si="2"/>
        <v>0.22875</v>
      </c>
      <c r="N83" s="4">
        <f t="shared" si="3"/>
        <v>0.22875</v>
      </c>
      <c r="O83" s="4"/>
      <c r="P83" s="1"/>
      <c r="Q83" s="3"/>
      <c r="R83" s="3"/>
      <c r="S83" s="3"/>
      <c r="T83" s="15"/>
    </row>
    <row r="84" spans="1:21" ht="12.75">
      <c r="A84" t="s">
        <v>95</v>
      </c>
      <c r="B84" s="3">
        <f>(1+0)/6</f>
        <v>0.16666666666666666</v>
      </c>
      <c r="C84" s="11"/>
      <c r="D84" s="3">
        <f>4/4</f>
        <v>1</v>
      </c>
      <c r="E84" s="11"/>
      <c r="F84" s="3"/>
      <c r="G84" s="11"/>
      <c r="H84" s="3">
        <f>0/4</f>
        <v>0</v>
      </c>
      <c r="I84" s="11">
        <v>1</v>
      </c>
      <c r="J84" s="17"/>
      <c r="K84" s="3">
        <v>1</v>
      </c>
      <c r="L84" s="3"/>
      <c r="M84" s="4">
        <f t="shared" si="2"/>
        <v>0.2363636363636364</v>
      </c>
      <c r="N84" s="4">
        <f t="shared" si="3"/>
        <v>0.2363636363636364</v>
      </c>
      <c r="O84" s="4"/>
      <c r="P84" s="1"/>
      <c r="Q84" s="3"/>
      <c r="R84" s="3"/>
      <c r="S84" s="3"/>
      <c r="T84" s="15"/>
      <c r="U84" s="13"/>
    </row>
    <row r="85" spans="1:20" ht="12.75">
      <c r="A85" t="s">
        <v>83</v>
      </c>
      <c r="B85" s="3">
        <f>(1+0)/6</f>
        <v>0.16666666666666666</v>
      </c>
      <c r="C85" s="11"/>
      <c r="D85" s="3">
        <f>0.5/4</f>
        <v>0.125</v>
      </c>
      <c r="E85" s="11"/>
      <c r="F85" s="3">
        <f>0.25/5</f>
        <v>0.05</v>
      </c>
      <c r="G85" s="11">
        <v>1</v>
      </c>
      <c r="H85" s="3">
        <f>0/4</f>
        <v>0</v>
      </c>
      <c r="I85" s="11">
        <v>1</v>
      </c>
      <c r="J85" s="3">
        <f>12/20</f>
        <v>0.6</v>
      </c>
      <c r="K85" s="3">
        <v>1</v>
      </c>
      <c r="L85" s="3"/>
      <c r="M85" s="4">
        <f t="shared" si="2"/>
        <v>0.26420454545454547</v>
      </c>
      <c r="N85" s="4">
        <f t="shared" si="3"/>
        <v>0.26511363636363633</v>
      </c>
      <c r="O85" s="4"/>
      <c r="Q85" s="3"/>
      <c r="R85" s="3"/>
      <c r="S85" s="3"/>
      <c r="T85" s="15"/>
    </row>
    <row r="86" spans="1:21" ht="12.75">
      <c r="A86" t="s">
        <v>87</v>
      </c>
      <c r="B86" s="3">
        <f>(0.25+0)/6</f>
        <v>0.041666666666666664</v>
      </c>
      <c r="C86" s="11"/>
      <c r="D86" s="3">
        <f>1/4</f>
        <v>0.25</v>
      </c>
      <c r="E86" s="11"/>
      <c r="F86" s="3">
        <f>0.5/5</f>
        <v>0.1</v>
      </c>
      <c r="G86" s="11">
        <v>1</v>
      </c>
      <c r="H86" s="3">
        <f>0/4</f>
        <v>0</v>
      </c>
      <c r="I86" s="11">
        <v>1</v>
      </c>
      <c r="J86" s="3">
        <f>14/20</f>
        <v>0.7</v>
      </c>
      <c r="K86" s="3">
        <v>1</v>
      </c>
      <c r="L86" s="3"/>
      <c r="M86" s="4">
        <f t="shared" si="2"/>
        <v>0.28977272727272724</v>
      </c>
      <c r="N86" s="4">
        <f t="shared" si="3"/>
        <v>0.29159090909090907</v>
      </c>
      <c r="O86" s="4"/>
      <c r="P86" s="1"/>
      <c r="Q86" s="3"/>
      <c r="R86" s="3"/>
      <c r="S86" s="3"/>
      <c r="T86" s="15"/>
      <c r="U86" s="13"/>
    </row>
    <row r="87" spans="1:20" ht="12.75">
      <c r="A87" t="s">
        <v>89</v>
      </c>
      <c r="B87" s="3">
        <f>(0.75+0.25)/6</f>
        <v>0.16666666666666666</v>
      </c>
      <c r="C87" s="11">
        <v>1</v>
      </c>
      <c r="D87" s="3">
        <f>2.5/4</f>
        <v>0.625</v>
      </c>
      <c r="E87" s="11"/>
      <c r="F87" s="3">
        <f>1/5</f>
        <v>0.2</v>
      </c>
      <c r="G87" s="11">
        <v>1</v>
      </c>
      <c r="H87" s="3">
        <f>1/4</f>
        <v>0.25</v>
      </c>
      <c r="I87" s="11">
        <v>1</v>
      </c>
      <c r="J87" s="3">
        <f>16/20</f>
        <v>0.8</v>
      </c>
      <c r="K87" s="3">
        <v>1</v>
      </c>
      <c r="L87" s="3"/>
      <c r="M87" s="4">
        <f t="shared" si="2"/>
        <v>0.45397727272727273</v>
      </c>
      <c r="N87" s="4">
        <f t="shared" si="3"/>
        <v>0.465</v>
      </c>
      <c r="O87" s="4"/>
      <c r="P87" s="1"/>
      <c r="Q87" s="3"/>
      <c r="R87" s="3"/>
      <c r="S87" s="3"/>
      <c r="T87" s="15"/>
    </row>
    <row r="88" spans="1:21" ht="12.75">
      <c r="A88" t="s">
        <v>92</v>
      </c>
      <c r="B88" s="3">
        <f>(1.5+1.75)/6</f>
        <v>0.5416666666666666</v>
      </c>
      <c r="C88" s="11">
        <v>1</v>
      </c>
      <c r="D88" s="3">
        <f>1.75/4</f>
        <v>0.4375</v>
      </c>
      <c r="E88" s="11"/>
      <c r="F88" s="3">
        <f>0.75/5</f>
        <v>0.15</v>
      </c>
      <c r="G88" s="11">
        <v>1</v>
      </c>
      <c r="H88" s="3">
        <f>2/4</f>
        <v>0.5</v>
      </c>
      <c r="I88" s="11">
        <v>1</v>
      </c>
      <c r="J88" s="3">
        <f>16/20</f>
        <v>0.8</v>
      </c>
      <c r="K88" s="3">
        <v>1</v>
      </c>
      <c r="L88" s="3"/>
      <c r="M88" s="4">
        <f t="shared" si="2"/>
        <v>0.5360795454545455</v>
      </c>
      <c r="N88" s="4">
        <f t="shared" si="3"/>
        <v>0.5581250000000001</v>
      </c>
      <c r="O88" s="4"/>
      <c r="P88" s="1"/>
      <c r="Q88" s="3"/>
      <c r="R88" s="3"/>
      <c r="S88" s="3"/>
      <c r="T88" s="15"/>
      <c r="U88" s="13"/>
    </row>
    <row r="89" spans="1:21" ht="12.75">
      <c r="A89" t="s">
        <v>91</v>
      </c>
      <c r="B89" s="3">
        <f>0/6</f>
        <v>0</v>
      </c>
      <c r="C89" s="11"/>
      <c r="D89" s="3">
        <f>2.5/4</f>
        <v>0.625</v>
      </c>
      <c r="E89" s="11"/>
      <c r="F89" s="3">
        <f>0.5/5</f>
        <v>0.1</v>
      </c>
      <c r="G89" s="11">
        <v>1</v>
      </c>
      <c r="H89" s="3">
        <f>0.25/4</f>
        <v>0.0625</v>
      </c>
      <c r="I89" s="11">
        <v>1</v>
      </c>
      <c r="J89" s="3">
        <f>13.5/20</f>
        <v>0.675</v>
      </c>
      <c r="K89" s="3">
        <v>1</v>
      </c>
      <c r="L89" s="3"/>
      <c r="M89" s="4">
        <f t="shared" si="2"/>
        <v>0.34005681818181815</v>
      </c>
      <c r="N89" s="4">
        <f t="shared" si="3"/>
        <v>0.3428125</v>
      </c>
      <c r="O89" s="4"/>
      <c r="P89" s="1"/>
      <c r="Q89" s="3"/>
      <c r="R89" s="3"/>
      <c r="S89" s="3"/>
      <c r="T89" s="15"/>
      <c r="U89" s="13"/>
    </row>
    <row r="90" spans="1:21" ht="12.75">
      <c r="A90" t="s">
        <v>96</v>
      </c>
      <c r="B90" s="3">
        <f>(3+0.25)/6</f>
        <v>0.5416666666666666</v>
      </c>
      <c r="C90" s="11"/>
      <c r="D90" s="3">
        <f>1.5/4</f>
        <v>0.375</v>
      </c>
      <c r="E90" s="11"/>
      <c r="F90" s="3">
        <f>0.25/5</f>
        <v>0.05</v>
      </c>
      <c r="G90" s="11">
        <v>1</v>
      </c>
      <c r="H90" s="3">
        <f>1.25/4</f>
        <v>0.3125</v>
      </c>
      <c r="I90" s="11">
        <v>1</v>
      </c>
      <c r="J90" s="3">
        <f>17.5/20</f>
        <v>0.875</v>
      </c>
      <c r="K90" s="3">
        <v>1</v>
      </c>
      <c r="L90" s="3"/>
      <c r="M90" s="4">
        <f t="shared" si="2"/>
        <v>0.49914772727272727</v>
      </c>
      <c r="N90" s="4">
        <f t="shared" si="3"/>
        <v>0.5047443181818182</v>
      </c>
      <c r="O90" s="4"/>
      <c r="P90" s="1"/>
      <c r="Q90" s="3"/>
      <c r="R90" s="3"/>
      <c r="S90" s="3"/>
      <c r="T90" s="15"/>
      <c r="U90" s="13"/>
    </row>
    <row r="91" spans="1:20" ht="12.75">
      <c r="A91" t="s">
        <v>90</v>
      </c>
      <c r="B91" s="3"/>
      <c r="C91" s="11"/>
      <c r="D91" s="17"/>
      <c r="E91" s="19"/>
      <c r="F91" s="17"/>
      <c r="G91" s="19"/>
      <c r="H91" s="17"/>
      <c r="I91" s="19"/>
      <c r="J91" s="24">
        <f>12/20</f>
        <v>0.6</v>
      </c>
      <c r="K91" s="3">
        <v>1</v>
      </c>
      <c r="L91" s="3"/>
      <c r="M91" s="4">
        <f t="shared" si="2"/>
        <v>0.2</v>
      </c>
      <c r="N91" s="4">
        <f t="shared" si="3"/>
        <v>0.2</v>
      </c>
      <c r="O91" s="4"/>
      <c r="P91" s="1"/>
      <c r="Q91" s="3"/>
      <c r="R91" s="3"/>
      <c r="S91" s="3"/>
      <c r="T91" s="15"/>
    </row>
    <row r="92" spans="1:21" ht="12.75">
      <c r="A92" t="s">
        <v>94</v>
      </c>
      <c r="B92" s="3">
        <f>(1.5+0.25)/6</f>
        <v>0.2916666666666667</v>
      </c>
      <c r="C92" s="11"/>
      <c r="D92" s="3">
        <f>0.5/4</f>
        <v>0.125</v>
      </c>
      <c r="E92" s="11"/>
      <c r="F92" s="3">
        <f>0.5/5</f>
        <v>0.1</v>
      </c>
      <c r="G92" s="11">
        <v>1</v>
      </c>
      <c r="H92" s="3">
        <f>2.5/4</f>
        <v>0.625</v>
      </c>
      <c r="I92" s="11">
        <v>1</v>
      </c>
      <c r="J92" s="3">
        <f>12/20</f>
        <v>0.6</v>
      </c>
      <c r="K92" s="3">
        <v>1</v>
      </c>
      <c r="L92" s="3"/>
      <c r="M92" s="4">
        <f t="shared" si="2"/>
        <v>0.3943181818181818</v>
      </c>
      <c r="N92" s="4">
        <f t="shared" si="3"/>
        <v>0.4055113636363636</v>
      </c>
      <c r="O92" s="4"/>
      <c r="P92" s="1"/>
      <c r="Q92" s="3"/>
      <c r="R92" s="3"/>
      <c r="S92" s="3"/>
      <c r="T92" s="15"/>
      <c r="U92" s="13"/>
    </row>
    <row r="93" spans="1:20" ht="12.75">
      <c r="A93" t="s">
        <v>81</v>
      </c>
      <c r="B93" s="3"/>
      <c r="C93" s="11"/>
      <c r="D93" s="3">
        <f>0.5/4</f>
        <v>0.125</v>
      </c>
      <c r="E93" s="11"/>
      <c r="F93" s="3">
        <f>0/5</f>
        <v>0</v>
      </c>
      <c r="G93" s="11"/>
      <c r="H93" s="3">
        <f>0/4</f>
        <v>0</v>
      </c>
      <c r="I93" s="11">
        <v>1</v>
      </c>
      <c r="J93" s="24">
        <f>13/20</f>
        <v>0.65</v>
      </c>
      <c r="K93" s="3">
        <v>1</v>
      </c>
      <c r="L93" s="3"/>
      <c r="M93" s="4">
        <f t="shared" si="2"/>
        <v>0.23125</v>
      </c>
      <c r="N93" s="4">
        <f t="shared" si="3"/>
        <v>0.23125</v>
      </c>
      <c r="O93" s="4"/>
      <c r="P93" s="13"/>
      <c r="Q93" s="3"/>
      <c r="R93" s="3"/>
      <c r="S93" s="3"/>
      <c r="T93" s="15"/>
    </row>
    <row r="94" spans="1:21" ht="12.75">
      <c r="A94" t="s">
        <v>84</v>
      </c>
      <c r="B94" s="3">
        <f>(2+1.25)/6</f>
        <v>0.5416666666666666</v>
      </c>
      <c r="C94" s="11">
        <v>1</v>
      </c>
      <c r="D94" s="3">
        <f>3.5/4</f>
        <v>0.875</v>
      </c>
      <c r="E94" s="11"/>
      <c r="F94" s="3">
        <f>3/5</f>
        <v>0.6</v>
      </c>
      <c r="G94" s="11">
        <v>1</v>
      </c>
      <c r="H94" s="3">
        <f>2.25/4</f>
        <v>0.5625</v>
      </c>
      <c r="I94" s="11">
        <v>1</v>
      </c>
      <c r="J94" s="3">
        <f>16.5/20</f>
        <v>0.825</v>
      </c>
      <c r="K94" s="3">
        <v>1</v>
      </c>
      <c r="L94" s="3"/>
      <c r="M94" s="4">
        <f t="shared" si="2"/>
        <v>0.6991477272727273</v>
      </c>
      <c r="N94" s="4">
        <f t="shared" si="3"/>
        <v>0.7303124999999999</v>
      </c>
      <c r="O94" s="4"/>
      <c r="P94" s="13" t="s">
        <v>142</v>
      </c>
      <c r="Q94" s="3"/>
      <c r="R94" s="3"/>
      <c r="S94" s="3"/>
      <c r="T94" s="15"/>
      <c r="U94" s="13"/>
    </row>
    <row r="95" spans="1:21" ht="12.75">
      <c r="A95" t="s">
        <v>82</v>
      </c>
      <c r="B95" s="3">
        <f>0/6</f>
        <v>0</v>
      </c>
      <c r="C95" s="11"/>
      <c r="D95" s="3"/>
      <c r="E95" s="11"/>
      <c r="F95" s="3">
        <f>0.25/5</f>
        <v>0.05</v>
      </c>
      <c r="G95" s="11">
        <v>1</v>
      </c>
      <c r="H95" s="3">
        <f>0/4</f>
        <v>0</v>
      </c>
      <c r="I95" s="11">
        <v>1</v>
      </c>
      <c r="J95" s="3">
        <f>14/20</f>
        <v>0.7</v>
      </c>
      <c r="K95" s="3">
        <v>1</v>
      </c>
      <c r="L95" s="3"/>
      <c r="M95" s="4">
        <f t="shared" si="2"/>
        <v>0.23409090909090907</v>
      </c>
      <c r="N95" s="4">
        <f t="shared" si="3"/>
        <v>0.235</v>
      </c>
      <c r="O95" s="4"/>
      <c r="Q95" s="3"/>
      <c r="R95" s="3"/>
      <c r="S95" s="3"/>
      <c r="T95" s="15"/>
      <c r="U95" s="13"/>
    </row>
    <row r="96" spans="1:21" ht="12.75">
      <c r="A96" t="s">
        <v>136</v>
      </c>
      <c r="B96" s="3"/>
      <c r="C96" s="11"/>
      <c r="D96" s="3">
        <f>0.5/4</f>
        <v>0.125</v>
      </c>
      <c r="E96" s="11"/>
      <c r="F96" s="3"/>
      <c r="G96" s="11"/>
      <c r="H96" s="3">
        <f>0.5/4</f>
        <v>0.125</v>
      </c>
      <c r="I96" s="11"/>
      <c r="J96" s="3">
        <f>10/20</f>
        <v>0.5</v>
      </c>
      <c r="K96" s="3">
        <v>1</v>
      </c>
      <c r="L96" s="3"/>
      <c r="M96" s="4">
        <f t="shared" si="2"/>
        <v>0.21250000000000002</v>
      </c>
      <c r="N96" s="4">
        <f t="shared" si="3"/>
        <v>0.21250000000000002</v>
      </c>
      <c r="O96" s="4"/>
      <c r="Q96" s="3"/>
      <c r="R96" s="3"/>
      <c r="S96" s="3"/>
      <c r="T96" s="15"/>
      <c r="U96" s="13"/>
    </row>
    <row r="97" spans="1:21" ht="12.75">
      <c r="A97" t="s">
        <v>93</v>
      </c>
      <c r="B97" s="3">
        <f>(2.25+0)/6</f>
        <v>0.375</v>
      </c>
      <c r="C97" s="11">
        <v>1</v>
      </c>
      <c r="D97" s="3">
        <f>0.5/4</f>
        <v>0.125</v>
      </c>
      <c r="E97" s="11"/>
      <c r="F97" s="3">
        <f>2.25/5</f>
        <v>0.45</v>
      </c>
      <c r="G97" s="11">
        <v>1</v>
      </c>
      <c r="H97" s="3">
        <f>2/4</f>
        <v>0.5</v>
      </c>
      <c r="I97" s="11">
        <v>1</v>
      </c>
      <c r="J97" s="3">
        <f>13.5/20</f>
        <v>0.675</v>
      </c>
      <c r="K97" s="3">
        <v>1</v>
      </c>
      <c r="L97" s="3"/>
      <c r="M97" s="4">
        <f t="shared" si="2"/>
        <v>0.47613636363636364</v>
      </c>
      <c r="N97" s="4">
        <f t="shared" si="3"/>
        <v>0.5</v>
      </c>
      <c r="O97" s="4"/>
      <c r="P97" s="1"/>
      <c r="Q97" s="3"/>
      <c r="R97" s="3"/>
      <c r="S97" s="3"/>
      <c r="T97" s="15"/>
      <c r="U97" s="13"/>
    </row>
    <row r="98" spans="1:20" ht="12.75">
      <c r="A98" t="s">
        <v>85</v>
      </c>
      <c r="B98" s="3">
        <f>(3.25+2)/6</f>
        <v>0.875</v>
      </c>
      <c r="C98" s="11"/>
      <c r="D98" s="3">
        <f>3.75/4</f>
        <v>0.9375</v>
      </c>
      <c r="E98" s="11"/>
      <c r="F98" s="3">
        <f>4/5</f>
        <v>0.8</v>
      </c>
      <c r="G98" s="11">
        <v>1</v>
      </c>
      <c r="H98" s="3">
        <f>4/4</f>
        <v>1</v>
      </c>
      <c r="I98" s="11">
        <v>1</v>
      </c>
      <c r="J98" s="3">
        <f>20/20</f>
        <v>1</v>
      </c>
      <c r="K98" s="3">
        <v>1</v>
      </c>
      <c r="M98" s="4">
        <f t="shared" si="2"/>
        <v>0.9269886363636364</v>
      </c>
      <c r="N98" s="4">
        <f t="shared" si="3"/>
        <v>0.9565340909090909</v>
      </c>
      <c r="O98" s="4"/>
      <c r="P98" s="1" t="s">
        <v>143</v>
      </c>
      <c r="Q98" s="3"/>
      <c r="R98" s="3"/>
      <c r="S98" s="3"/>
      <c r="T98" s="15"/>
    </row>
    <row r="99" spans="1:21" ht="12.75">
      <c r="A99" t="s">
        <v>86</v>
      </c>
      <c r="B99" s="3">
        <f>(2.5+1)/6</f>
        <v>0.5833333333333334</v>
      </c>
      <c r="C99" s="11">
        <v>1</v>
      </c>
      <c r="D99" s="3">
        <f>2/4</f>
        <v>0.5</v>
      </c>
      <c r="E99" s="11"/>
      <c r="F99" s="3">
        <f>2/5</f>
        <v>0.4</v>
      </c>
      <c r="G99" s="11">
        <v>1</v>
      </c>
      <c r="H99" s="3">
        <f>2.5/4</f>
        <v>0.625</v>
      </c>
      <c r="I99" s="11">
        <v>1</v>
      </c>
      <c r="J99" s="3">
        <f>12.5/20</f>
        <v>0.625</v>
      </c>
      <c r="K99" s="3">
        <v>1</v>
      </c>
      <c r="L99" s="3"/>
      <c r="M99" s="4">
        <f t="shared" si="2"/>
        <v>0.5750000000000001</v>
      </c>
      <c r="N99" s="4">
        <f t="shared" si="3"/>
        <v>0.6043750000000001</v>
      </c>
      <c r="O99" s="4"/>
      <c r="P99" s="1"/>
      <c r="Q99" s="3"/>
      <c r="R99" s="3"/>
      <c r="S99" s="3"/>
      <c r="T99" s="15"/>
      <c r="U99" s="13"/>
    </row>
    <row r="100" spans="1:20" ht="12.75">
      <c r="A100" t="s">
        <v>97</v>
      </c>
      <c r="B100" s="3">
        <f>(0.25+0)/6</f>
        <v>0.041666666666666664</v>
      </c>
      <c r="C100" s="11"/>
      <c r="D100" s="24">
        <f>1.25/4</f>
        <v>0.3125</v>
      </c>
      <c r="E100" s="19"/>
      <c r="F100" s="3">
        <f>1/5</f>
        <v>0.2</v>
      </c>
      <c r="G100" s="11">
        <v>1</v>
      </c>
      <c r="H100" s="24">
        <f>0/4</f>
        <v>0</v>
      </c>
      <c r="I100" s="25">
        <v>1</v>
      </c>
      <c r="J100" s="24">
        <f>14/20</f>
        <v>0.7</v>
      </c>
      <c r="K100" s="3">
        <v>1</v>
      </c>
      <c r="L100" s="3"/>
      <c r="M100" s="4">
        <f t="shared" si="2"/>
        <v>0.31732954545454545</v>
      </c>
      <c r="N100" s="4">
        <f t="shared" si="3"/>
        <v>0.3209659090909091</v>
      </c>
      <c r="O100" s="4"/>
      <c r="P100" s="1"/>
      <c r="Q100" s="3"/>
      <c r="R100" s="3"/>
      <c r="S100" s="3"/>
      <c r="T100" s="15"/>
    </row>
    <row r="101" spans="2:20" ht="12.75">
      <c r="B101" s="3"/>
      <c r="C101" s="11"/>
      <c r="D101" s="3"/>
      <c r="E101" s="11"/>
      <c r="F101" s="3"/>
      <c r="G101" s="11"/>
      <c r="H101" s="3"/>
      <c r="I101" s="11"/>
      <c r="J101" s="7"/>
      <c r="K101" s="3"/>
      <c r="L101" s="3"/>
      <c r="M101" s="4"/>
      <c r="N101" s="4"/>
      <c r="O101" s="4"/>
      <c r="P101" s="1"/>
      <c r="Q101" s="3"/>
      <c r="R101" s="3"/>
      <c r="S101" s="3"/>
      <c r="T101" s="15"/>
    </row>
    <row r="102" spans="1:20" ht="12.75">
      <c r="A102" s="1" t="s">
        <v>98</v>
      </c>
      <c r="B102" s="11">
        <v>6</v>
      </c>
      <c r="C102" s="11"/>
      <c r="D102" s="11">
        <v>4</v>
      </c>
      <c r="E102" s="11"/>
      <c r="F102" s="11">
        <v>5</v>
      </c>
      <c r="G102" s="11"/>
      <c r="H102" s="11">
        <v>4</v>
      </c>
      <c r="I102" s="11"/>
      <c r="J102" s="11"/>
      <c r="K102" s="3"/>
      <c r="L102" s="11"/>
      <c r="M102" s="4"/>
      <c r="N102" s="4"/>
      <c r="O102" s="4"/>
      <c r="P102" s="1"/>
      <c r="Q102" s="3"/>
      <c r="R102" s="3"/>
      <c r="S102" s="3"/>
      <c r="T102" s="15"/>
    </row>
    <row r="103" spans="1:21" ht="12.75">
      <c r="A103" s="2" t="s">
        <v>114</v>
      </c>
      <c r="B103" s="18"/>
      <c r="C103" s="20"/>
      <c r="D103" s="3"/>
      <c r="E103" s="11"/>
      <c r="F103" s="3">
        <f>1.25/5</f>
        <v>0.25</v>
      </c>
      <c r="G103" s="11">
        <v>1</v>
      </c>
      <c r="H103" s="3">
        <f>1/4</f>
        <v>0.25</v>
      </c>
      <c r="I103" s="11">
        <v>1</v>
      </c>
      <c r="J103" s="3">
        <f>13/20</f>
        <v>0.65</v>
      </c>
      <c r="K103" s="3">
        <v>1</v>
      </c>
      <c r="L103" s="3"/>
      <c r="M103" s="4">
        <f t="shared" si="2"/>
        <v>0.29545454545454547</v>
      </c>
      <c r="N103" s="4">
        <f t="shared" si="3"/>
        <v>0.30375</v>
      </c>
      <c r="O103" s="4"/>
      <c r="Q103" s="3"/>
      <c r="R103" s="3"/>
      <c r="S103" s="3"/>
      <c r="T103" s="15"/>
      <c r="U103" s="13"/>
    </row>
    <row r="104" spans="1:21" ht="12.75">
      <c r="A104" s="2" t="s">
        <v>105</v>
      </c>
      <c r="B104" s="3">
        <f>(0.25+0)/6</f>
        <v>0.041666666666666664</v>
      </c>
      <c r="C104" s="11"/>
      <c r="D104" s="3">
        <f>0.25/4</f>
        <v>0.0625</v>
      </c>
      <c r="E104" s="11"/>
      <c r="F104" s="3">
        <f>2.25/5</f>
        <v>0.45</v>
      </c>
      <c r="G104" s="11"/>
      <c r="H104" s="3">
        <f>4/4</f>
        <v>1</v>
      </c>
      <c r="I104" s="11">
        <v>1</v>
      </c>
      <c r="J104" s="3">
        <f>13/20</f>
        <v>0.65</v>
      </c>
      <c r="K104" s="3">
        <v>1</v>
      </c>
      <c r="L104" s="3"/>
      <c r="M104" s="4">
        <f t="shared" si="2"/>
        <v>0.46278409090909084</v>
      </c>
      <c r="N104" s="4">
        <f t="shared" si="3"/>
        <v>0.47778409090909085</v>
      </c>
      <c r="O104" s="4"/>
      <c r="Q104" s="3"/>
      <c r="R104" s="3"/>
      <c r="S104" s="3"/>
      <c r="T104" s="15"/>
      <c r="U104" s="13"/>
    </row>
    <row r="105" spans="1:20" ht="12.75">
      <c r="A105" s="2" t="s">
        <v>109</v>
      </c>
      <c r="B105" s="3">
        <f>(1+0.5)/6</f>
        <v>0.25</v>
      </c>
      <c r="C105" s="11">
        <v>1</v>
      </c>
      <c r="D105" s="3">
        <f>4/4</f>
        <v>1</v>
      </c>
      <c r="E105" s="11"/>
      <c r="F105" s="3">
        <f>1.25/5</f>
        <v>0.25</v>
      </c>
      <c r="G105" s="11">
        <v>1</v>
      </c>
      <c r="H105" s="3">
        <f>4/4</f>
        <v>1</v>
      </c>
      <c r="I105" s="11">
        <v>1</v>
      </c>
      <c r="J105" s="3">
        <f>16.5/20</f>
        <v>0.825</v>
      </c>
      <c r="K105" s="3">
        <v>1</v>
      </c>
      <c r="L105" s="3"/>
      <c r="M105" s="4">
        <f t="shared" si="2"/>
        <v>0.65625</v>
      </c>
      <c r="N105" s="4">
        <f t="shared" si="3"/>
        <v>0.6812500000000001</v>
      </c>
      <c r="O105" s="4"/>
      <c r="P105" s="13"/>
      <c r="Q105" s="3"/>
      <c r="R105" s="3"/>
      <c r="S105" s="3"/>
      <c r="T105" s="15"/>
    </row>
    <row r="106" spans="1:20" ht="12.75">
      <c r="A106" s="2" t="s">
        <v>106</v>
      </c>
      <c r="B106" s="3">
        <f>(3.5+1.75)/6</f>
        <v>0.875</v>
      </c>
      <c r="C106" s="11"/>
      <c r="D106" s="3">
        <f>2.5/4</f>
        <v>0.625</v>
      </c>
      <c r="E106" s="11"/>
      <c r="F106" s="3">
        <f>4/5</f>
        <v>0.8</v>
      </c>
      <c r="G106" s="11"/>
      <c r="H106" s="3">
        <f>2.25/4</f>
        <v>0.5625</v>
      </c>
      <c r="I106" s="11">
        <v>1</v>
      </c>
      <c r="J106" s="3">
        <f>18/20</f>
        <v>0.9</v>
      </c>
      <c r="K106" s="3">
        <v>1</v>
      </c>
      <c r="L106" s="3"/>
      <c r="M106" s="4">
        <f t="shared" si="2"/>
        <v>0.7894886363636364</v>
      </c>
      <c r="N106" s="4">
        <f t="shared" si="3"/>
        <v>0.7979261363636364</v>
      </c>
      <c r="O106" s="4"/>
      <c r="P106" s="13" t="s">
        <v>142</v>
      </c>
      <c r="Q106" s="3"/>
      <c r="R106" s="3"/>
      <c r="S106" s="3"/>
      <c r="T106" s="15"/>
    </row>
    <row r="107" spans="1:21" ht="12.75">
      <c r="A107" s="2" t="s">
        <v>111</v>
      </c>
      <c r="B107" s="3">
        <f>(1.75+0.5)/6</f>
        <v>0.375</v>
      </c>
      <c r="C107" s="11">
        <v>1</v>
      </c>
      <c r="D107" s="3">
        <f>1.75/4</f>
        <v>0.4375</v>
      </c>
      <c r="E107" s="11"/>
      <c r="F107" s="3">
        <f>1/5</f>
        <v>0.2</v>
      </c>
      <c r="G107" s="11">
        <v>1</v>
      </c>
      <c r="H107" s="3">
        <f>1.25/4</f>
        <v>0.3125</v>
      </c>
      <c r="I107" s="11">
        <v>1</v>
      </c>
      <c r="J107" s="3">
        <f>15/20</f>
        <v>0.75</v>
      </c>
      <c r="K107" s="3">
        <v>1</v>
      </c>
      <c r="L107" s="3"/>
      <c r="M107" s="4">
        <f t="shared" si="2"/>
        <v>0.46818181818181814</v>
      </c>
      <c r="N107" s="4">
        <f t="shared" si="3"/>
        <v>0.4846875</v>
      </c>
      <c r="O107" s="4"/>
      <c r="Q107" s="3"/>
      <c r="R107" s="3"/>
      <c r="S107" s="3"/>
      <c r="T107" s="15"/>
      <c r="U107" s="13"/>
    </row>
    <row r="108" spans="1:21" ht="12.75">
      <c r="A108" s="2" t="s">
        <v>116</v>
      </c>
      <c r="B108" s="3">
        <f>(0.75+0)/6</f>
        <v>0.125</v>
      </c>
      <c r="C108" s="11"/>
      <c r="D108" s="3">
        <f>2/4</f>
        <v>0.5</v>
      </c>
      <c r="E108" s="11"/>
      <c r="F108" s="3">
        <f>0.5/5</f>
        <v>0.1</v>
      </c>
      <c r="G108" s="11">
        <v>1</v>
      </c>
      <c r="H108" s="3">
        <f>1.5/4</f>
        <v>0.375</v>
      </c>
      <c r="I108" s="11">
        <v>1</v>
      </c>
      <c r="J108" s="3">
        <f>13/20</f>
        <v>0.65</v>
      </c>
      <c r="K108" s="3">
        <v>1</v>
      </c>
      <c r="L108" s="3"/>
      <c r="M108" s="4">
        <f t="shared" si="2"/>
        <v>0.38920454545454547</v>
      </c>
      <c r="N108" s="4">
        <f t="shared" si="3"/>
        <v>0.3966477272727273</v>
      </c>
      <c r="O108" s="4"/>
      <c r="P108" s="1"/>
      <c r="Q108" s="3"/>
      <c r="R108" s="3"/>
      <c r="S108" s="3"/>
      <c r="T108" s="15"/>
      <c r="U108" s="13"/>
    </row>
    <row r="109" spans="1:20" ht="12.75">
      <c r="A109" s="2" t="s">
        <v>113</v>
      </c>
      <c r="B109" s="3">
        <f>(2+0.25)/6</f>
        <v>0.375</v>
      </c>
      <c r="C109" s="11"/>
      <c r="D109" s="3">
        <f>4/4</f>
        <v>1</v>
      </c>
      <c r="E109" s="11"/>
      <c r="F109" s="10">
        <f>1.5/5</f>
        <v>0.3</v>
      </c>
      <c r="G109" s="22"/>
      <c r="H109" s="10">
        <f>3.75/4</f>
        <v>0.9375</v>
      </c>
      <c r="I109" s="22">
        <v>1</v>
      </c>
      <c r="J109" s="3">
        <f>16.5/20</f>
        <v>0.825</v>
      </c>
      <c r="K109" s="3">
        <v>1</v>
      </c>
      <c r="L109" s="3">
        <v>0.08</v>
      </c>
      <c r="M109" s="4">
        <f t="shared" si="2"/>
        <v>0.7632386363636363</v>
      </c>
      <c r="N109" s="4">
        <f t="shared" si="3"/>
        <v>0.7773011363636363</v>
      </c>
      <c r="O109" s="4"/>
      <c r="P109" s="13" t="s">
        <v>142</v>
      </c>
      <c r="Q109" s="3"/>
      <c r="R109" s="3"/>
      <c r="S109" s="3"/>
      <c r="T109" s="15"/>
    </row>
    <row r="110" spans="1:21" ht="12.75">
      <c r="A110" s="2" t="s">
        <v>108</v>
      </c>
      <c r="B110" s="3">
        <f>(1.5+0)/6</f>
        <v>0.25</v>
      </c>
      <c r="C110" s="11">
        <v>1</v>
      </c>
      <c r="D110" s="3">
        <f>3.75/4</f>
        <v>0.9375</v>
      </c>
      <c r="E110" s="11"/>
      <c r="F110" s="3">
        <f>1/5</f>
        <v>0.2</v>
      </c>
      <c r="G110" s="11">
        <v>1</v>
      </c>
      <c r="H110" s="3">
        <f>2.5/4</f>
        <v>0.625</v>
      </c>
      <c r="I110" s="11">
        <v>1</v>
      </c>
      <c r="J110" s="3">
        <f>15/20</f>
        <v>0.75</v>
      </c>
      <c r="K110" s="3">
        <v>1</v>
      </c>
      <c r="L110" s="3"/>
      <c r="M110" s="4">
        <f t="shared" si="2"/>
        <v>0.562784090909091</v>
      </c>
      <c r="N110" s="4">
        <f t="shared" si="3"/>
        <v>0.58125</v>
      </c>
      <c r="O110" s="4"/>
      <c r="Q110" s="3"/>
      <c r="R110" s="3"/>
      <c r="S110" s="3"/>
      <c r="T110" s="15"/>
      <c r="U110" s="13"/>
    </row>
    <row r="111" spans="1:21" ht="12.75">
      <c r="A111" t="s">
        <v>102</v>
      </c>
      <c r="B111" s="3">
        <f>(0.75+1.25)/6</f>
        <v>0.3333333333333333</v>
      </c>
      <c r="C111" s="11">
        <v>1</v>
      </c>
      <c r="D111" s="3">
        <f>1/4</f>
        <v>0.25</v>
      </c>
      <c r="E111" s="11"/>
      <c r="F111" s="3">
        <f>0.5/5</f>
        <v>0.1</v>
      </c>
      <c r="G111" s="11">
        <v>1</v>
      </c>
      <c r="H111" s="3">
        <f>0.5/4</f>
        <v>0.125</v>
      </c>
      <c r="I111" s="11">
        <v>1</v>
      </c>
      <c r="J111" s="3">
        <f>16.5/20</f>
        <v>0.825</v>
      </c>
      <c r="K111" s="3">
        <v>1</v>
      </c>
      <c r="L111" s="3"/>
      <c r="M111" s="4">
        <f t="shared" si="2"/>
        <v>0.4034090909090909</v>
      </c>
      <c r="N111" s="4">
        <f t="shared" si="3"/>
        <v>0.414375</v>
      </c>
      <c r="O111" s="4"/>
      <c r="Q111" s="3"/>
      <c r="R111" s="3"/>
      <c r="S111" s="3"/>
      <c r="T111" s="15"/>
      <c r="U111" s="13"/>
    </row>
    <row r="112" spans="1:21" ht="12.75">
      <c r="A112" t="s">
        <v>103</v>
      </c>
      <c r="B112" s="3"/>
      <c r="C112" s="11"/>
      <c r="D112" s="3">
        <f>1/4</f>
        <v>0.25</v>
      </c>
      <c r="E112" s="11"/>
      <c r="F112" s="3">
        <f>0/5</f>
        <v>0</v>
      </c>
      <c r="G112" s="11">
        <v>1</v>
      </c>
      <c r="H112" s="3">
        <f>1/4</f>
        <v>0.25</v>
      </c>
      <c r="I112" s="11">
        <v>1</v>
      </c>
      <c r="J112" s="3">
        <f>13/20</f>
        <v>0.65</v>
      </c>
      <c r="K112" s="3">
        <v>1</v>
      </c>
      <c r="L112" s="3"/>
      <c r="M112" s="4">
        <f t="shared" si="2"/>
        <v>0.2875</v>
      </c>
      <c r="N112" s="4">
        <f t="shared" si="3"/>
        <v>0.29125</v>
      </c>
      <c r="O112" s="4"/>
      <c r="Q112" s="3"/>
      <c r="R112" s="3"/>
      <c r="S112" s="3"/>
      <c r="T112" s="15"/>
      <c r="U112" s="13"/>
    </row>
    <row r="113" spans="1:21" ht="12.75">
      <c r="A113" s="2" t="s">
        <v>118</v>
      </c>
      <c r="B113" s="3">
        <f>(1+0)/6</f>
        <v>0.16666666666666666</v>
      </c>
      <c r="C113" s="11">
        <v>1</v>
      </c>
      <c r="D113" s="3">
        <f>2/4</f>
        <v>0.5</v>
      </c>
      <c r="E113" s="11"/>
      <c r="F113" s="3">
        <f>0/5</f>
        <v>0</v>
      </c>
      <c r="G113" s="11">
        <v>1</v>
      </c>
      <c r="H113" s="3">
        <f>2/4</f>
        <v>0.5</v>
      </c>
      <c r="I113" s="11">
        <v>1</v>
      </c>
      <c r="J113" s="3">
        <f>15/20</f>
        <v>0.75</v>
      </c>
      <c r="K113" s="3">
        <v>1</v>
      </c>
      <c r="L113" s="3"/>
      <c r="M113" s="4">
        <f t="shared" si="2"/>
        <v>0.4238636363636364</v>
      </c>
      <c r="N113" s="4">
        <f t="shared" si="3"/>
        <v>0.435</v>
      </c>
      <c r="O113" s="4"/>
      <c r="Q113" s="3"/>
      <c r="R113" s="3"/>
      <c r="S113" s="3"/>
      <c r="T113" s="15"/>
      <c r="U113" s="13"/>
    </row>
    <row r="114" spans="1:20" ht="12.75">
      <c r="A114" t="s">
        <v>104</v>
      </c>
      <c r="B114" s="3">
        <f>(3.75+2)/6</f>
        <v>0.9583333333333334</v>
      </c>
      <c r="C114" s="11">
        <v>1</v>
      </c>
      <c r="D114" s="3">
        <f>4/4</f>
        <v>1</v>
      </c>
      <c r="E114" s="11"/>
      <c r="F114" s="3">
        <f>5/5</f>
        <v>1</v>
      </c>
      <c r="G114" s="11">
        <v>1</v>
      </c>
      <c r="H114" s="3">
        <f>4/4</f>
        <v>1</v>
      </c>
      <c r="I114" s="11">
        <v>1</v>
      </c>
      <c r="J114" s="3">
        <f>20/20</f>
        <v>1</v>
      </c>
      <c r="K114" s="3">
        <v>1</v>
      </c>
      <c r="L114" s="3">
        <v>0.11</v>
      </c>
      <c r="M114" s="4">
        <f t="shared" si="2"/>
        <v>1.100909090909091</v>
      </c>
      <c r="N114" s="4">
        <f t="shared" si="3"/>
        <v>1.155</v>
      </c>
      <c r="O114" s="4"/>
      <c r="P114" s="1" t="s">
        <v>143</v>
      </c>
      <c r="Q114" s="3"/>
      <c r="R114" s="3"/>
      <c r="S114" s="3"/>
      <c r="T114" s="15"/>
    </row>
    <row r="115" spans="1:20" ht="12.75">
      <c r="A115" t="s">
        <v>137</v>
      </c>
      <c r="B115" s="3"/>
      <c r="C115" s="11"/>
      <c r="D115" s="3"/>
      <c r="E115" s="11"/>
      <c r="F115" s="3">
        <f>1/5</f>
        <v>0.2</v>
      </c>
      <c r="G115" s="11">
        <v>1</v>
      </c>
      <c r="H115" s="3">
        <f>0.25/4</f>
        <v>0.0625</v>
      </c>
      <c r="I115" s="11">
        <v>1</v>
      </c>
      <c r="J115" s="3"/>
      <c r="K115" s="3">
        <v>0.7</v>
      </c>
      <c r="L115" s="3"/>
      <c r="M115" s="4">
        <f t="shared" si="2"/>
        <v>0.08073863636363637</v>
      </c>
      <c r="N115" s="4">
        <f t="shared" si="3"/>
        <v>0.08531250000000001</v>
      </c>
      <c r="O115" s="4"/>
      <c r="P115" s="1"/>
      <c r="Q115" s="3"/>
      <c r="R115" s="3"/>
      <c r="S115" s="3"/>
      <c r="T115" s="15"/>
    </row>
    <row r="116" spans="1:21" ht="12.75">
      <c r="A116" s="2" t="s">
        <v>117</v>
      </c>
      <c r="B116" s="3">
        <f>(0.25+0.5)/6</f>
        <v>0.125</v>
      </c>
      <c r="C116" s="11">
        <v>1</v>
      </c>
      <c r="D116" s="3">
        <f>3/4</f>
        <v>0.75</v>
      </c>
      <c r="E116" s="11"/>
      <c r="F116" s="3">
        <f>1.25/5</f>
        <v>0.25</v>
      </c>
      <c r="G116" s="11"/>
      <c r="H116" s="3">
        <f>1.75/4</f>
        <v>0.4375</v>
      </c>
      <c r="I116" s="11">
        <v>1</v>
      </c>
      <c r="J116" s="3">
        <f>20/20</f>
        <v>1</v>
      </c>
      <c r="K116" s="3">
        <v>1</v>
      </c>
      <c r="L116" s="3"/>
      <c r="M116" s="4">
        <f t="shared" si="2"/>
        <v>0.5508522727272728</v>
      </c>
      <c r="N116" s="4">
        <f t="shared" si="3"/>
        <v>0.5601420454545456</v>
      </c>
      <c r="O116" s="4"/>
      <c r="Q116" s="3"/>
      <c r="R116" s="3"/>
      <c r="S116" s="3"/>
      <c r="T116" s="15"/>
      <c r="U116" s="13"/>
    </row>
    <row r="117" spans="1:21" ht="12.75">
      <c r="A117" s="2" t="s">
        <v>138</v>
      </c>
      <c r="B117" s="3"/>
      <c r="C117" s="11"/>
      <c r="D117" s="3"/>
      <c r="E117" s="11"/>
      <c r="F117" s="3">
        <f>0/5</f>
        <v>0</v>
      </c>
      <c r="G117" s="11">
        <v>1</v>
      </c>
      <c r="H117" s="3"/>
      <c r="I117" s="11"/>
      <c r="J117" s="3">
        <f>16.5/20</f>
        <v>0.825</v>
      </c>
      <c r="K117" s="3">
        <v>1</v>
      </c>
      <c r="L117" s="3"/>
      <c r="M117" s="4">
        <f t="shared" si="2"/>
        <v>0.25625</v>
      </c>
      <c r="N117" s="4">
        <f t="shared" si="3"/>
        <v>0.25625</v>
      </c>
      <c r="O117" s="4"/>
      <c r="Q117" s="3"/>
      <c r="R117" s="3"/>
      <c r="S117" s="3"/>
      <c r="T117" s="15"/>
      <c r="U117" s="13"/>
    </row>
    <row r="118" spans="1:21" ht="12.75">
      <c r="A118" t="s">
        <v>101</v>
      </c>
      <c r="B118" s="3"/>
      <c r="C118" s="11"/>
      <c r="D118" s="3">
        <f>3/4</f>
        <v>0.75</v>
      </c>
      <c r="E118" s="11"/>
      <c r="F118" s="3"/>
      <c r="G118" s="11"/>
      <c r="H118" s="3">
        <f>0.5/4</f>
        <v>0.125</v>
      </c>
      <c r="I118" s="11">
        <v>1</v>
      </c>
      <c r="J118" s="3">
        <f>15/20</f>
        <v>0.75</v>
      </c>
      <c r="K118" s="3">
        <v>1</v>
      </c>
      <c r="L118" s="3"/>
      <c r="M118" s="4">
        <f t="shared" si="2"/>
        <v>0.36874999999999997</v>
      </c>
      <c r="N118" s="4">
        <f t="shared" si="3"/>
        <v>0.370625</v>
      </c>
      <c r="O118" s="4"/>
      <c r="P118" s="1"/>
      <c r="Q118" s="3"/>
      <c r="R118" s="3"/>
      <c r="S118" s="3"/>
      <c r="T118" s="15"/>
      <c r="U118" s="13"/>
    </row>
    <row r="119" spans="1:21" ht="12.75">
      <c r="A119" t="s">
        <v>99</v>
      </c>
      <c r="B119" s="3"/>
      <c r="C119" s="11"/>
      <c r="D119" s="3">
        <f>2/4</f>
        <v>0.5</v>
      </c>
      <c r="E119" s="11"/>
      <c r="F119" s="3"/>
      <c r="G119" s="11"/>
      <c r="H119" s="3">
        <f>3.25/4</f>
        <v>0.8125</v>
      </c>
      <c r="I119" s="11">
        <v>1</v>
      </c>
      <c r="J119" s="3">
        <f>13/20</f>
        <v>0.65</v>
      </c>
      <c r="K119" s="3">
        <v>1</v>
      </c>
      <c r="L119" s="3"/>
      <c r="M119" s="4">
        <f t="shared" si="2"/>
        <v>0.409375</v>
      </c>
      <c r="N119" s="4">
        <f t="shared" si="3"/>
        <v>0.4215625</v>
      </c>
      <c r="O119" s="4"/>
      <c r="P119" s="1"/>
      <c r="Q119" s="3"/>
      <c r="R119" s="3"/>
      <c r="S119" s="3"/>
      <c r="T119" s="15"/>
      <c r="U119" s="13"/>
    </row>
    <row r="120" spans="1:21" ht="12.75">
      <c r="A120" s="2" t="s">
        <v>107</v>
      </c>
      <c r="B120" s="3">
        <f>(0.25+0)/6</f>
        <v>0.041666666666666664</v>
      </c>
      <c r="C120" s="11">
        <v>1</v>
      </c>
      <c r="D120" s="3">
        <f>1.75/4</f>
        <v>0.4375</v>
      </c>
      <c r="E120" s="11"/>
      <c r="F120" s="3">
        <f>1/5</f>
        <v>0.2</v>
      </c>
      <c r="G120" s="11">
        <v>1</v>
      </c>
      <c r="H120" s="3">
        <f>0.75/4</f>
        <v>0.1875</v>
      </c>
      <c r="I120" s="11">
        <v>1</v>
      </c>
      <c r="J120" s="3">
        <f>14/20</f>
        <v>0.7</v>
      </c>
      <c r="K120" s="3">
        <v>1</v>
      </c>
      <c r="M120" s="4">
        <f t="shared" si="2"/>
        <v>0.36420454545454545</v>
      </c>
      <c r="N120" s="4">
        <f t="shared" si="3"/>
        <v>0.37156249999999996</v>
      </c>
      <c r="O120" s="4"/>
      <c r="P120" s="5"/>
      <c r="Q120" s="3"/>
      <c r="R120" s="3"/>
      <c r="S120" s="3"/>
      <c r="T120" s="15"/>
      <c r="U120" s="13"/>
    </row>
    <row r="121" spans="1:20" ht="12.75">
      <c r="A121" s="2" t="s">
        <v>112</v>
      </c>
      <c r="B121" s="3">
        <f>(2+2)/6</f>
        <v>0.6666666666666666</v>
      </c>
      <c r="C121" s="11">
        <v>1</v>
      </c>
      <c r="D121" s="3">
        <f>4/4</f>
        <v>1</v>
      </c>
      <c r="E121" s="11"/>
      <c r="F121" s="3">
        <f>1.75/5</f>
        <v>0.35</v>
      </c>
      <c r="G121" s="11">
        <v>1</v>
      </c>
      <c r="H121" s="3">
        <f>3.75/4</f>
        <v>0.9375</v>
      </c>
      <c r="I121" s="11">
        <v>1</v>
      </c>
      <c r="J121" s="3">
        <f>18.5/20</f>
        <v>0.925</v>
      </c>
      <c r="K121" s="3">
        <v>1</v>
      </c>
      <c r="L121" s="3">
        <v>0.05</v>
      </c>
      <c r="M121" s="4">
        <f t="shared" si="2"/>
        <v>0.8309659090909092</v>
      </c>
      <c r="N121" s="4">
        <f t="shared" si="3"/>
        <v>0.8659375000000002</v>
      </c>
      <c r="O121" s="4"/>
      <c r="P121" s="13" t="s">
        <v>143</v>
      </c>
      <c r="Q121" s="3"/>
      <c r="R121" s="3"/>
      <c r="S121" s="3"/>
      <c r="T121" s="15"/>
    </row>
    <row r="122" spans="1:21" ht="12.75">
      <c r="A122" t="s">
        <v>100</v>
      </c>
      <c r="B122" s="3"/>
      <c r="C122" s="11"/>
      <c r="D122" s="3">
        <f>2/4</f>
        <v>0.5</v>
      </c>
      <c r="E122" s="11"/>
      <c r="F122" s="3">
        <f>0/5</f>
        <v>0</v>
      </c>
      <c r="G122" s="11"/>
      <c r="H122" s="3">
        <f>2.75/4</f>
        <v>0.6875</v>
      </c>
      <c r="I122" s="11">
        <v>1</v>
      </c>
      <c r="J122" s="3">
        <f>14/20</f>
        <v>0.7</v>
      </c>
      <c r="K122" s="3">
        <v>1</v>
      </c>
      <c r="L122" s="3"/>
      <c r="M122" s="4">
        <f t="shared" si="2"/>
        <v>0.403125</v>
      </c>
      <c r="N122" s="4">
        <f t="shared" si="3"/>
        <v>0.41343749999999996</v>
      </c>
      <c r="O122" s="4"/>
      <c r="P122" s="1"/>
      <c r="Q122" s="3"/>
      <c r="R122" s="3"/>
      <c r="S122" s="3"/>
      <c r="T122" s="15"/>
      <c r="U122" s="13"/>
    </row>
    <row r="123" spans="1:21" ht="12.75">
      <c r="A123" s="2" t="s">
        <v>110</v>
      </c>
      <c r="B123" s="3">
        <f>(1.25+0.25)/6</f>
        <v>0.25</v>
      </c>
      <c r="C123" s="11">
        <v>1</v>
      </c>
      <c r="D123" s="3">
        <f>2/4</f>
        <v>0.5</v>
      </c>
      <c r="E123" s="11"/>
      <c r="F123" s="3">
        <f>1.5/5</f>
        <v>0.3</v>
      </c>
      <c r="G123" s="11">
        <v>1</v>
      </c>
      <c r="H123" s="3">
        <f>4/4</f>
        <v>1</v>
      </c>
      <c r="I123" s="11">
        <v>1</v>
      </c>
      <c r="J123" s="3">
        <f>19/20</f>
        <v>0.95</v>
      </c>
      <c r="K123" s="3">
        <v>1</v>
      </c>
      <c r="L123" s="3"/>
      <c r="M123" s="4">
        <f t="shared" si="2"/>
        <v>0.6215909090909091</v>
      </c>
      <c r="N123" s="4">
        <f t="shared" si="3"/>
        <v>0.6475</v>
      </c>
      <c r="O123" s="4"/>
      <c r="P123" s="1"/>
      <c r="Q123" s="3"/>
      <c r="R123" s="3"/>
      <c r="S123" s="3"/>
      <c r="T123" s="15"/>
      <c r="U123" s="13"/>
    </row>
    <row r="124" spans="1:20" ht="12.75">
      <c r="A124" s="2" t="s">
        <v>115</v>
      </c>
      <c r="B124" s="3"/>
      <c r="C124" s="11"/>
      <c r="D124" s="3">
        <f>1.25/4</f>
        <v>0.3125</v>
      </c>
      <c r="E124" s="11"/>
      <c r="F124" s="3">
        <f>3.25/5</f>
        <v>0.65</v>
      </c>
      <c r="G124" s="11"/>
      <c r="H124" s="3">
        <f>3.75/4</f>
        <v>0.9375</v>
      </c>
      <c r="I124" s="11">
        <v>1</v>
      </c>
      <c r="J124" s="3">
        <f>18/20</f>
        <v>0.9</v>
      </c>
      <c r="K124" s="3">
        <v>1</v>
      </c>
      <c r="L124" s="3">
        <v>0.06</v>
      </c>
      <c r="M124" s="4">
        <f t="shared" si="2"/>
        <v>0.6406818181818181</v>
      </c>
      <c r="N124" s="4">
        <f t="shared" si="3"/>
        <v>0.6547443181818182</v>
      </c>
      <c r="O124" s="4"/>
      <c r="P124" s="1"/>
      <c r="Q124" s="3"/>
      <c r="R124" s="3"/>
      <c r="S124" s="3"/>
      <c r="T124" s="15"/>
    </row>
    <row r="125" spans="1:20" ht="12.75">
      <c r="A125" s="2" t="s">
        <v>125</v>
      </c>
      <c r="B125" s="3"/>
      <c r="C125" s="11"/>
      <c r="D125" s="3"/>
      <c r="E125" s="11"/>
      <c r="F125" s="3"/>
      <c r="G125" s="11"/>
      <c r="H125" s="3"/>
      <c r="I125" s="11"/>
      <c r="J125" s="3"/>
      <c r="K125" s="3"/>
      <c r="L125" s="3"/>
      <c r="M125" s="4"/>
      <c r="N125" s="4"/>
      <c r="O125" s="4"/>
      <c r="P125" s="1"/>
      <c r="Q125" s="3"/>
      <c r="R125" s="3"/>
      <c r="S125" s="3"/>
      <c r="T125" s="15"/>
    </row>
    <row r="126" spans="2:15" ht="12.75">
      <c r="B126" s="3"/>
      <c r="C126" s="11"/>
      <c r="D126" s="3"/>
      <c r="E126" s="11"/>
      <c r="F126" s="3"/>
      <c r="G126" s="11"/>
      <c r="H126" s="3"/>
      <c r="I126" s="11"/>
      <c r="J126" s="3"/>
      <c r="K126" s="3"/>
      <c r="L126" s="3"/>
      <c r="M126" s="4"/>
      <c r="N126" s="4"/>
      <c r="O126" s="4"/>
    </row>
    <row r="127" spans="1:16" ht="12.75">
      <c r="A127" t="s">
        <v>7</v>
      </c>
      <c r="B127" t="s">
        <v>8</v>
      </c>
      <c r="D127" s="2" t="s">
        <v>13</v>
      </c>
      <c r="E127" s="21"/>
      <c r="F127" s="3"/>
      <c r="G127" s="11"/>
      <c r="H127" s="3"/>
      <c r="I127" s="11"/>
      <c r="J127" s="3"/>
      <c r="K127" s="3"/>
      <c r="L127" s="3"/>
      <c r="M127" s="4"/>
      <c r="N127" s="4"/>
      <c r="O127" s="4"/>
      <c r="P127" s="1"/>
    </row>
    <row r="128" spans="1:16" ht="12.75">
      <c r="A128" t="s">
        <v>12</v>
      </c>
      <c r="B128" t="s">
        <v>9</v>
      </c>
      <c r="D128" t="s">
        <v>121</v>
      </c>
      <c r="F128" s="3"/>
      <c r="G128" s="11"/>
      <c r="H128" s="3"/>
      <c r="I128" s="11"/>
      <c r="J128" s="3"/>
      <c r="K128" s="3"/>
      <c r="L128" s="3"/>
      <c r="M128" s="4"/>
      <c r="N128" s="4"/>
      <c r="O128" s="4"/>
      <c r="P128" s="1"/>
    </row>
    <row r="129" spans="1:16" ht="12.75">
      <c r="A129" t="s">
        <v>11</v>
      </c>
      <c r="B129" t="s">
        <v>10</v>
      </c>
      <c r="D129" s="3"/>
      <c r="E129" s="11"/>
      <c r="F129" s="3"/>
      <c r="G129" s="11"/>
      <c r="H129" s="3"/>
      <c r="I129" s="11"/>
      <c r="J129" s="3"/>
      <c r="K129" s="3"/>
      <c r="L129" s="3"/>
      <c r="M129" s="4"/>
      <c r="N129" s="4"/>
      <c r="O129" s="4"/>
      <c r="P129" s="1"/>
    </row>
    <row r="130" spans="1:15" ht="18">
      <c r="A130" s="14"/>
      <c r="J130" s="1"/>
      <c r="M130" s="4"/>
      <c r="N130" s="4"/>
      <c r="O130" s="4"/>
    </row>
    <row r="131" spans="1:15" ht="18">
      <c r="A131" s="6"/>
      <c r="J131" s="1"/>
      <c r="M131" s="4"/>
      <c r="N131" s="4"/>
      <c r="O131" s="4"/>
    </row>
    <row r="132" spans="6:15" ht="18">
      <c r="F132" s="6"/>
      <c r="G132" s="23"/>
      <c r="H132" s="6"/>
      <c r="I132" s="23"/>
      <c r="M132" s="4"/>
      <c r="N132" s="4"/>
      <c r="O132" s="4"/>
    </row>
    <row r="133" spans="13:15" ht="12.75">
      <c r="M133" s="4"/>
      <c r="N133" s="4"/>
      <c r="O133" s="4"/>
    </row>
    <row r="134" spans="13:15" ht="12.75">
      <c r="M134" s="4"/>
      <c r="N134" s="4"/>
      <c r="O134" s="4"/>
    </row>
    <row r="135" spans="13:15" ht="12.75">
      <c r="M135" s="4"/>
      <c r="N135" s="4"/>
      <c r="O135" s="4"/>
    </row>
    <row r="136" spans="13:15" ht="12.75">
      <c r="M136" s="4"/>
      <c r="N136" s="4"/>
      <c r="O136" s="4"/>
    </row>
    <row r="137" spans="13:15" ht="12.75">
      <c r="M137" s="4"/>
      <c r="N137" s="4"/>
      <c r="O137" s="4"/>
    </row>
    <row r="138" spans="13:15" ht="12.75">
      <c r="M138" s="4"/>
      <c r="N138" s="4"/>
      <c r="O138" s="4"/>
    </row>
    <row r="139" spans="13:15" ht="12.75">
      <c r="M139" s="4"/>
      <c r="N139" s="4"/>
      <c r="O139" s="4"/>
    </row>
    <row r="140" spans="13:15" ht="12.75">
      <c r="M140" s="4"/>
      <c r="N140" s="4"/>
      <c r="O140" s="4"/>
    </row>
    <row r="141" spans="13:15" ht="12.75">
      <c r="M141" s="4"/>
      <c r="N141" s="4"/>
      <c r="O141" s="4"/>
    </row>
    <row r="142" spans="13:15" ht="12.75">
      <c r="M142" s="4"/>
      <c r="N142" s="4"/>
      <c r="O142" s="4"/>
    </row>
    <row r="143" spans="13:15" ht="12.75">
      <c r="M143" s="4"/>
      <c r="N143" s="4"/>
      <c r="O143" s="4"/>
    </row>
    <row r="144" spans="13:15" ht="12.75">
      <c r="M144" s="4"/>
      <c r="N144" s="4"/>
      <c r="O144" s="4"/>
    </row>
    <row r="145" spans="13:15" ht="12.75">
      <c r="M145" s="4"/>
      <c r="N145" s="4"/>
      <c r="O145" s="4"/>
    </row>
    <row r="146" spans="3:15" ht="12.75">
      <c r="C146"/>
      <c r="E146"/>
      <c r="G146"/>
      <c r="I146"/>
      <c r="M146" s="4"/>
      <c r="N146" s="4"/>
      <c r="O146" s="4"/>
    </row>
    <row r="147" spans="3:15" ht="12.75">
      <c r="C147"/>
      <c r="E147"/>
      <c r="G147"/>
      <c r="I147"/>
      <c r="M147" s="4"/>
      <c r="N147" s="4"/>
      <c r="O147" s="4"/>
    </row>
    <row r="148" spans="3:15" ht="12.75">
      <c r="C148"/>
      <c r="E148"/>
      <c r="G148"/>
      <c r="I148"/>
      <c r="M148" s="4"/>
      <c r="N148" s="4"/>
      <c r="O148" s="4"/>
    </row>
    <row r="149" spans="3:15" ht="12.75">
      <c r="C149"/>
      <c r="E149"/>
      <c r="G149"/>
      <c r="I149"/>
      <c r="M149" s="4"/>
      <c r="N149" s="4"/>
      <c r="O149" s="4"/>
    </row>
    <row r="150" spans="3:15" ht="12.75">
      <c r="C150"/>
      <c r="E150"/>
      <c r="G150"/>
      <c r="I150"/>
      <c r="M150" s="4"/>
      <c r="N150" s="4"/>
      <c r="O150" s="4"/>
    </row>
    <row r="151" spans="3:15" ht="12.75">
      <c r="C151"/>
      <c r="E151"/>
      <c r="G151"/>
      <c r="I151"/>
      <c r="M151" s="4"/>
      <c r="N151" s="4"/>
      <c r="O151" s="4"/>
    </row>
    <row r="152" spans="3:15" ht="12.75">
      <c r="C152"/>
      <c r="E152"/>
      <c r="G152"/>
      <c r="I152"/>
      <c r="M152" s="4"/>
      <c r="N152" s="4"/>
      <c r="O152" s="4"/>
    </row>
    <row r="153" spans="3:15" ht="12.75">
      <c r="C153"/>
      <c r="E153"/>
      <c r="G153"/>
      <c r="I153"/>
      <c r="M153" s="4"/>
      <c r="N153" s="4"/>
      <c r="O153" s="4"/>
    </row>
    <row r="154" spans="3:15" ht="12.75">
      <c r="C154"/>
      <c r="E154"/>
      <c r="G154"/>
      <c r="I154"/>
      <c r="M154" s="4"/>
      <c r="N154" s="4"/>
      <c r="O154" s="4"/>
    </row>
    <row r="155" spans="3:15" ht="12.75">
      <c r="C155"/>
      <c r="E155"/>
      <c r="G155"/>
      <c r="I155"/>
      <c r="M155" s="4"/>
      <c r="N155" s="4"/>
      <c r="O155" s="4"/>
    </row>
    <row r="156" spans="3:15" ht="12.75">
      <c r="C156"/>
      <c r="E156"/>
      <c r="G156"/>
      <c r="I156"/>
      <c r="M156" s="4"/>
      <c r="N156" s="4"/>
      <c r="O156" s="4"/>
    </row>
    <row r="157" spans="3:15" ht="12.75">
      <c r="C157"/>
      <c r="E157"/>
      <c r="G157"/>
      <c r="I157"/>
      <c r="M157" s="4"/>
      <c r="N157" s="4"/>
      <c r="O157" s="4"/>
    </row>
    <row r="158" spans="3:15" ht="12.75">
      <c r="C158"/>
      <c r="E158"/>
      <c r="G158"/>
      <c r="I158"/>
      <c r="M158" s="4"/>
      <c r="N158" s="4"/>
      <c r="O158" s="4"/>
    </row>
    <row r="159" spans="3:15" ht="12.75">
      <c r="C159"/>
      <c r="E159"/>
      <c r="G159"/>
      <c r="I159"/>
      <c r="M159" s="4"/>
      <c r="N159" s="4"/>
      <c r="O159" s="4"/>
    </row>
    <row r="160" spans="3:15" ht="12.75">
      <c r="C160"/>
      <c r="E160"/>
      <c r="G160"/>
      <c r="I160"/>
      <c r="M160" s="4"/>
      <c r="N160" s="4"/>
      <c r="O160" s="4"/>
    </row>
    <row r="161" spans="3:15" ht="12.75">
      <c r="C161"/>
      <c r="E161"/>
      <c r="G161"/>
      <c r="I161"/>
      <c r="M161" s="4"/>
      <c r="N161" s="4"/>
      <c r="O161" s="4"/>
    </row>
    <row r="162" spans="3:15" ht="12.75">
      <c r="C162"/>
      <c r="E162"/>
      <c r="G162"/>
      <c r="I162"/>
      <c r="M162" s="4"/>
      <c r="N162" s="4"/>
      <c r="O162" s="4"/>
    </row>
    <row r="163" spans="3:15" ht="12.75">
      <c r="C163"/>
      <c r="E163"/>
      <c r="G163"/>
      <c r="I163"/>
      <c r="M163" s="4"/>
      <c r="N163" s="4"/>
      <c r="O163" s="4"/>
    </row>
    <row r="164" spans="3:15" ht="12.75">
      <c r="C164"/>
      <c r="E164"/>
      <c r="G164"/>
      <c r="I164"/>
      <c r="M164" s="4"/>
      <c r="N164" s="4"/>
      <c r="O164" s="4"/>
    </row>
    <row r="165" spans="3:15" ht="12.75">
      <c r="C165"/>
      <c r="E165"/>
      <c r="G165"/>
      <c r="I165"/>
      <c r="M165" s="4"/>
      <c r="N165" s="4"/>
      <c r="O165" s="4"/>
    </row>
    <row r="166" spans="3:15" ht="12.75">
      <c r="C166"/>
      <c r="E166"/>
      <c r="G166"/>
      <c r="I166"/>
      <c r="M166" s="4"/>
      <c r="N166" s="4"/>
      <c r="O166" s="4"/>
    </row>
    <row r="167" spans="3:15" ht="12.75">
      <c r="C167"/>
      <c r="E167"/>
      <c r="G167"/>
      <c r="I167"/>
      <c r="M167" s="4"/>
      <c r="N167" s="4"/>
      <c r="O167" s="4"/>
    </row>
    <row r="168" spans="3:15" ht="12.75">
      <c r="C168"/>
      <c r="E168"/>
      <c r="G168"/>
      <c r="I168"/>
      <c r="M168" s="4"/>
      <c r="N168" s="4"/>
      <c r="O168" s="4"/>
    </row>
    <row r="169" spans="3:15" ht="12.75">
      <c r="C169"/>
      <c r="E169"/>
      <c r="G169"/>
      <c r="I169"/>
      <c r="M169" s="4"/>
      <c r="N169" s="4"/>
      <c r="O169" s="4"/>
    </row>
    <row r="170" spans="3:15" ht="12.75">
      <c r="C170"/>
      <c r="E170"/>
      <c r="G170"/>
      <c r="I170"/>
      <c r="M170" s="4"/>
      <c r="N170" s="4"/>
      <c r="O170" s="4"/>
    </row>
    <row r="171" spans="3:15" ht="12.75">
      <c r="C171"/>
      <c r="E171"/>
      <c r="G171"/>
      <c r="I171"/>
      <c r="M171" s="4"/>
      <c r="N171" s="4"/>
      <c r="O171" s="4"/>
    </row>
    <row r="172" spans="3:15" ht="12.75">
      <c r="C172"/>
      <c r="E172"/>
      <c r="G172"/>
      <c r="I172"/>
      <c r="M172" s="4"/>
      <c r="N172" s="4"/>
      <c r="O172" s="4"/>
    </row>
    <row r="173" spans="3:15" ht="12.75">
      <c r="C173"/>
      <c r="E173"/>
      <c r="G173"/>
      <c r="I173"/>
      <c r="M173" s="4"/>
      <c r="N173" s="4"/>
      <c r="O173" s="4"/>
    </row>
    <row r="174" spans="3:15" ht="12.75">
      <c r="C174"/>
      <c r="E174"/>
      <c r="G174"/>
      <c r="I174"/>
      <c r="M174" s="4"/>
      <c r="N174" s="4"/>
      <c r="O174" s="4"/>
    </row>
    <row r="175" spans="3:15" ht="12.75">
      <c r="C175"/>
      <c r="E175"/>
      <c r="G175"/>
      <c r="I175"/>
      <c r="M175" s="4"/>
      <c r="N175" s="4"/>
      <c r="O175" s="4"/>
    </row>
    <row r="176" spans="3:15" ht="12.75">
      <c r="C176"/>
      <c r="E176"/>
      <c r="G176"/>
      <c r="I176"/>
      <c r="M176" s="4"/>
      <c r="N176" s="4"/>
      <c r="O176" s="4"/>
    </row>
    <row r="177" spans="3:15" ht="12.75">
      <c r="C177"/>
      <c r="E177"/>
      <c r="G177"/>
      <c r="I177"/>
      <c r="M177" s="4"/>
      <c r="N177" s="4"/>
      <c r="O177" s="4"/>
    </row>
    <row r="178" spans="3:15" ht="12.75">
      <c r="C178"/>
      <c r="E178"/>
      <c r="G178"/>
      <c r="I178"/>
      <c r="M178" s="4"/>
      <c r="N178" s="4"/>
      <c r="O178" s="4"/>
    </row>
    <row r="179" spans="3:15" ht="12.75">
      <c r="C179"/>
      <c r="E179"/>
      <c r="G179"/>
      <c r="I179"/>
      <c r="M179" s="4"/>
      <c r="N179" s="4"/>
      <c r="O179" s="4"/>
    </row>
    <row r="180" spans="3:15" ht="12.75">
      <c r="C180"/>
      <c r="E180"/>
      <c r="G180"/>
      <c r="I180"/>
      <c r="M180" s="4"/>
      <c r="N180" s="4"/>
      <c r="O180" s="4"/>
    </row>
    <row r="181" spans="3:15" ht="12.75">
      <c r="C181"/>
      <c r="E181"/>
      <c r="G181"/>
      <c r="I181"/>
      <c r="M181" s="4"/>
      <c r="N181" s="4"/>
      <c r="O181" s="4"/>
    </row>
    <row r="182" spans="3:15" ht="12.75">
      <c r="C182"/>
      <c r="E182"/>
      <c r="G182"/>
      <c r="I182"/>
      <c r="M182" s="4"/>
      <c r="N182" s="4"/>
      <c r="O182" s="4"/>
    </row>
    <row r="183" spans="3:15" ht="12.75">
      <c r="C183"/>
      <c r="E183"/>
      <c r="G183"/>
      <c r="I183"/>
      <c r="M183" s="4"/>
      <c r="N183" s="4"/>
      <c r="O183" s="4"/>
    </row>
    <row r="184" spans="3:15" ht="12.75">
      <c r="C184"/>
      <c r="E184"/>
      <c r="G184"/>
      <c r="I184"/>
      <c r="M184" s="4"/>
      <c r="N184" s="4"/>
      <c r="O184" s="4"/>
    </row>
    <row r="185" spans="3:15" ht="12.75">
      <c r="C185"/>
      <c r="E185"/>
      <c r="G185"/>
      <c r="I185"/>
      <c r="M185" s="4"/>
      <c r="N185" s="4"/>
      <c r="O185" s="4"/>
    </row>
    <row r="186" spans="3:15" ht="12.75">
      <c r="C186"/>
      <c r="E186"/>
      <c r="G186"/>
      <c r="I186"/>
      <c r="M186" s="4"/>
      <c r="N186" s="4"/>
      <c r="O186" s="4"/>
    </row>
    <row r="187" spans="3:15" ht="12.75">
      <c r="C187"/>
      <c r="E187"/>
      <c r="G187"/>
      <c r="I187"/>
      <c r="M187" s="4"/>
      <c r="N187" s="4"/>
      <c r="O187" s="4"/>
    </row>
    <row r="188" spans="3:15" ht="12.75">
      <c r="C188"/>
      <c r="E188"/>
      <c r="G188"/>
      <c r="I188"/>
      <c r="M188" s="4"/>
      <c r="N188" s="4"/>
      <c r="O188" s="4"/>
    </row>
    <row r="189" spans="3:15" ht="12.75">
      <c r="C189"/>
      <c r="E189"/>
      <c r="G189"/>
      <c r="I189"/>
      <c r="M189" s="4"/>
      <c r="N189" s="4"/>
      <c r="O189" s="4"/>
    </row>
    <row r="190" spans="3:15" ht="12.75">
      <c r="C190"/>
      <c r="E190"/>
      <c r="G190"/>
      <c r="I190"/>
      <c r="M190" s="4"/>
      <c r="N190" s="4"/>
      <c r="O190" s="4"/>
    </row>
    <row r="191" spans="3:15" ht="12.75">
      <c r="C191"/>
      <c r="E191"/>
      <c r="G191"/>
      <c r="I191"/>
      <c r="M191" s="4"/>
      <c r="N191" s="4"/>
      <c r="O191" s="4"/>
    </row>
    <row r="192" spans="3:15" ht="12.75">
      <c r="C192"/>
      <c r="E192"/>
      <c r="G192"/>
      <c r="I192"/>
      <c r="M192" s="4"/>
      <c r="N192" s="4"/>
      <c r="O192" s="4"/>
    </row>
    <row r="193" spans="3:15" ht="12.75">
      <c r="C193"/>
      <c r="E193"/>
      <c r="G193"/>
      <c r="I193"/>
      <c r="M193" s="4"/>
      <c r="N193" s="4"/>
      <c r="O193" s="4"/>
    </row>
    <row r="194" spans="3:15" ht="12.75">
      <c r="C194"/>
      <c r="E194"/>
      <c r="G194"/>
      <c r="I194"/>
      <c r="M194" s="4"/>
      <c r="N194" s="4"/>
      <c r="O194" s="4"/>
    </row>
    <row r="195" spans="3:15" ht="12.75">
      <c r="C195"/>
      <c r="E195"/>
      <c r="G195"/>
      <c r="I195"/>
      <c r="M195" s="4"/>
      <c r="N195" s="4"/>
      <c r="O195" s="4"/>
    </row>
    <row r="196" spans="3:15" ht="12.75">
      <c r="C196"/>
      <c r="E196"/>
      <c r="G196"/>
      <c r="I196"/>
      <c r="M196" s="4"/>
      <c r="N196" s="4"/>
      <c r="O196" s="4"/>
    </row>
    <row r="197" spans="3:15" ht="12.75">
      <c r="C197"/>
      <c r="E197"/>
      <c r="G197"/>
      <c r="I197"/>
      <c r="M197" s="4"/>
      <c r="N197" s="4"/>
      <c r="O197" s="4"/>
    </row>
    <row r="198" spans="3:15" ht="12.75">
      <c r="C198"/>
      <c r="E198"/>
      <c r="G198"/>
      <c r="I198"/>
      <c r="M198" s="4"/>
      <c r="N198" s="4"/>
      <c r="O198" s="4"/>
    </row>
    <row r="199" spans="3:15" ht="12.75">
      <c r="C199"/>
      <c r="E199"/>
      <c r="G199"/>
      <c r="I199"/>
      <c r="M199" s="4"/>
      <c r="N199" s="4"/>
      <c r="O199" s="4"/>
    </row>
    <row r="200" spans="3:15" ht="12.75">
      <c r="C200"/>
      <c r="E200"/>
      <c r="G200"/>
      <c r="I200"/>
      <c r="M200" s="4"/>
      <c r="N200" s="4"/>
      <c r="O200" s="4"/>
    </row>
    <row r="201" spans="3:15" ht="12.75">
      <c r="C201"/>
      <c r="E201"/>
      <c r="G201"/>
      <c r="I201"/>
      <c r="M201" s="4"/>
      <c r="N201" s="4"/>
      <c r="O201" s="4"/>
    </row>
    <row r="202" spans="3:15" ht="12.75">
      <c r="C202"/>
      <c r="E202"/>
      <c r="G202"/>
      <c r="I202"/>
      <c r="M202" s="4"/>
      <c r="N202" s="4"/>
      <c r="O202" s="4"/>
    </row>
    <row r="203" spans="3:15" ht="12.75">
      <c r="C203"/>
      <c r="E203"/>
      <c r="G203"/>
      <c r="I203"/>
      <c r="M203" s="4"/>
      <c r="N203" s="4"/>
      <c r="O203" s="4"/>
    </row>
    <row r="204" spans="3:15" ht="12.75">
      <c r="C204"/>
      <c r="E204"/>
      <c r="G204"/>
      <c r="I204"/>
      <c r="M204" s="4"/>
      <c r="N204" s="4"/>
      <c r="O204" s="4"/>
    </row>
    <row r="205" spans="3:15" ht="12.75">
      <c r="C205"/>
      <c r="E205"/>
      <c r="G205"/>
      <c r="I205"/>
      <c r="M205" s="4"/>
      <c r="N205" s="4"/>
      <c r="O205" s="4"/>
    </row>
    <row r="206" spans="3:15" ht="12.75">
      <c r="C206"/>
      <c r="E206"/>
      <c r="G206"/>
      <c r="I206"/>
      <c r="M206" s="4"/>
      <c r="N206" s="4"/>
      <c r="O206" s="4"/>
    </row>
    <row r="207" spans="3:15" ht="12.75">
      <c r="C207"/>
      <c r="E207"/>
      <c r="G207"/>
      <c r="I207"/>
      <c r="M207" s="4"/>
      <c r="N207" s="4"/>
      <c r="O207" s="4"/>
    </row>
    <row r="208" spans="3:15" ht="12.75">
      <c r="C208"/>
      <c r="E208"/>
      <c r="G208"/>
      <c r="I208"/>
      <c r="M208" s="4"/>
      <c r="N208" s="4"/>
      <c r="O208" s="4"/>
    </row>
    <row r="209" spans="3:15" ht="12.75">
      <c r="C209"/>
      <c r="E209"/>
      <c r="G209"/>
      <c r="I209"/>
      <c r="M209" s="4"/>
      <c r="N209" s="4"/>
      <c r="O209" s="4"/>
    </row>
    <row r="210" spans="3:15" ht="12.75">
      <c r="C210"/>
      <c r="E210"/>
      <c r="G210"/>
      <c r="I210"/>
      <c r="M210" s="4"/>
      <c r="N210" s="4"/>
      <c r="O210" s="4"/>
    </row>
    <row r="211" spans="3:15" ht="12.75">
      <c r="C211"/>
      <c r="E211"/>
      <c r="G211"/>
      <c r="I211"/>
      <c r="M211" s="4"/>
      <c r="N211" s="4"/>
      <c r="O211" s="4"/>
    </row>
    <row r="212" spans="3:15" ht="12.75">
      <c r="C212"/>
      <c r="E212"/>
      <c r="G212"/>
      <c r="I212"/>
      <c r="M212" s="4"/>
      <c r="N212" s="4"/>
      <c r="O212" s="4"/>
    </row>
    <row r="213" spans="3:15" ht="12.75">
      <c r="C213"/>
      <c r="E213"/>
      <c r="G213"/>
      <c r="I213"/>
      <c r="M213" s="4"/>
      <c r="N213" s="4"/>
      <c r="O213" s="4"/>
    </row>
    <row r="214" spans="3:15" ht="12.75">
      <c r="C214"/>
      <c r="E214"/>
      <c r="G214"/>
      <c r="I214"/>
      <c r="M214" s="4"/>
      <c r="N214" s="4"/>
      <c r="O214" s="4"/>
    </row>
    <row r="215" spans="3:15" ht="12.75">
      <c r="C215"/>
      <c r="E215"/>
      <c r="G215"/>
      <c r="I215"/>
      <c r="M215" s="4"/>
      <c r="N215" s="4"/>
      <c r="O215" s="4"/>
    </row>
    <row r="216" spans="3:15" ht="12.75">
      <c r="C216"/>
      <c r="E216"/>
      <c r="G216"/>
      <c r="I216"/>
      <c r="M216" s="4"/>
      <c r="N216" s="4"/>
      <c r="O216" s="4"/>
    </row>
    <row r="217" spans="3:15" ht="12.75">
      <c r="C217"/>
      <c r="E217"/>
      <c r="G217"/>
      <c r="I217"/>
      <c r="M217" s="4"/>
      <c r="N217" s="4"/>
      <c r="O217" s="4"/>
    </row>
    <row r="218" spans="3:15" ht="12.75">
      <c r="C218"/>
      <c r="E218"/>
      <c r="G218"/>
      <c r="I218"/>
      <c r="M218" s="4"/>
      <c r="N218" s="4"/>
      <c r="O218" s="4"/>
    </row>
    <row r="219" spans="3:15" ht="12.75">
      <c r="C219"/>
      <c r="E219"/>
      <c r="G219"/>
      <c r="I219"/>
      <c r="M219" s="4"/>
      <c r="N219" s="4"/>
      <c r="O219" s="4"/>
    </row>
    <row r="220" spans="3:15" ht="12.75">
      <c r="C220"/>
      <c r="E220"/>
      <c r="G220"/>
      <c r="I220"/>
      <c r="M220" s="4"/>
      <c r="N220" s="4"/>
      <c r="O220" s="4"/>
    </row>
    <row r="221" spans="3:15" ht="12.75">
      <c r="C221"/>
      <c r="E221"/>
      <c r="G221"/>
      <c r="I221"/>
      <c r="M221" s="4"/>
      <c r="N221" s="4"/>
      <c r="O221" s="4"/>
    </row>
    <row r="222" spans="3:15" ht="12.75">
      <c r="C222"/>
      <c r="E222"/>
      <c r="G222"/>
      <c r="I222"/>
      <c r="M222" s="4"/>
      <c r="N222" s="4"/>
      <c r="O222" s="4"/>
    </row>
    <row r="223" spans="3:15" ht="12.75">
      <c r="C223"/>
      <c r="E223"/>
      <c r="G223"/>
      <c r="I223"/>
      <c r="M223" s="4"/>
      <c r="N223" s="4"/>
      <c r="O223" s="4"/>
    </row>
    <row r="224" spans="3:15" ht="12.75">
      <c r="C224"/>
      <c r="E224"/>
      <c r="G224"/>
      <c r="I224"/>
      <c r="M224" s="4"/>
      <c r="N224" s="4"/>
      <c r="O224" s="4"/>
    </row>
    <row r="225" spans="3:15" ht="12.75">
      <c r="C225"/>
      <c r="E225"/>
      <c r="G225"/>
      <c r="I225"/>
      <c r="M225" s="4"/>
      <c r="N225" s="4"/>
      <c r="O225" s="4"/>
    </row>
    <row r="226" spans="3:15" ht="12.75">
      <c r="C226"/>
      <c r="E226"/>
      <c r="G226"/>
      <c r="I226"/>
      <c r="M226" s="4"/>
      <c r="N226" s="4"/>
      <c r="O226" s="4"/>
    </row>
    <row r="227" spans="3:15" ht="12.75">
      <c r="C227"/>
      <c r="E227"/>
      <c r="G227"/>
      <c r="I227"/>
      <c r="M227" s="4"/>
      <c r="N227" s="4"/>
      <c r="O227" s="4"/>
    </row>
    <row r="228" spans="3:15" ht="12.75">
      <c r="C228"/>
      <c r="E228"/>
      <c r="G228"/>
      <c r="I228"/>
      <c r="M228" s="4"/>
      <c r="N228" s="4"/>
      <c r="O228" s="4"/>
    </row>
    <row r="229" spans="3:15" ht="12.75">
      <c r="C229"/>
      <c r="E229"/>
      <c r="G229"/>
      <c r="I229"/>
      <c r="M229" s="4"/>
      <c r="N229" s="4"/>
      <c r="O229" s="4"/>
    </row>
    <row r="230" spans="3:15" ht="12.75">
      <c r="C230"/>
      <c r="E230"/>
      <c r="G230"/>
      <c r="I230"/>
      <c r="M230" s="4"/>
      <c r="N230" s="4"/>
      <c r="O230" s="4"/>
    </row>
    <row r="231" spans="3:15" ht="12.75">
      <c r="C231"/>
      <c r="E231"/>
      <c r="G231"/>
      <c r="I231"/>
      <c r="M231" s="4"/>
      <c r="N231" s="4"/>
      <c r="O231" s="4"/>
    </row>
    <row r="232" spans="3:15" ht="12.75">
      <c r="C232"/>
      <c r="E232"/>
      <c r="G232"/>
      <c r="I232"/>
      <c r="M232" s="4"/>
      <c r="N232" s="4"/>
      <c r="O232" s="4"/>
    </row>
    <row r="233" spans="3:15" ht="12.75">
      <c r="C233"/>
      <c r="E233"/>
      <c r="G233"/>
      <c r="I233"/>
      <c r="M233" s="4"/>
      <c r="N233" s="4"/>
      <c r="O233" s="4"/>
    </row>
    <row r="234" spans="3:15" ht="12.75">
      <c r="C234"/>
      <c r="E234"/>
      <c r="G234"/>
      <c r="I234"/>
      <c r="M234" s="4"/>
      <c r="N234" s="4"/>
      <c r="O234" s="4"/>
    </row>
    <row r="235" spans="3:15" ht="12.75">
      <c r="C235"/>
      <c r="E235"/>
      <c r="G235"/>
      <c r="I235"/>
      <c r="M235" s="4"/>
      <c r="N235" s="4"/>
      <c r="O235" s="4"/>
    </row>
    <row r="236" spans="3:15" ht="12.75">
      <c r="C236"/>
      <c r="E236"/>
      <c r="G236"/>
      <c r="I236"/>
      <c r="M236" s="4"/>
      <c r="N236" s="4"/>
      <c r="O236" s="4"/>
    </row>
    <row r="237" spans="3:15" ht="12.75">
      <c r="C237"/>
      <c r="E237"/>
      <c r="G237"/>
      <c r="I237"/>
      <c r="M237" s="4"/>
      <c r="N237" s="4"/>
      <c r="O237" s="4"/>
    </row>
    <row r="238" spans="3:15" ht="12.75">
      <c r="C238"/>
      <c r="E238"/>
      <c r="G238"/>
      <c r="I238"/>
      <c r="M238" s="4"/>
      <c r="N238" s="4"/>
      <c r="O238" s="4"/>
    </row>
    <row r="239" spans="3:15" ht="12.75">
      <c r="C239"/>
      <c r="E239"/>
      <c r="G239"/>
      <c r="I239"/>
      <c r="M239" s="4"/>
      <c r="N239" s="4"/>
      <c r="O239" s="4"/>
    </row>
    <row r="240" spans="3:15" ht="12.75">
      <c r="C240"/>
      <c r="E240"/>
      <c r="G240"/>
      <c r="I240"/>
      <c r="M240" s="4"/>
      <c r="N240" s="4"/>
      <c r="O240" s="4"/>
    </row>
    <row r="241" spans="3:15" ht="12.75">
      <c r="C241"/>
      <c r="E241"/>
      <c r="G241"/>
      <c r="I241"/>
      <c r="M241" s="4"/>
      <c r="N241" s="4"/>
      <c r="O241" s="4"/>
    </row>
    <row r="242" spans="3:15" ht="12.75">
      <c r="C242"/>
      <c r="E242"/>
      <c r="G242"/>
      <c r="I242"/>
      <c r="M242" s="4"/>
      <c r="N242" s="4"/>
      <c r="O242" s="4"/>
    </row>
    <row r="243" spans="3:15" ht="12.75">
      <c r="C243"/>
      <c r="E243"/>
      <c r="G243"/>
      <c r="I243"/>
      <c r="M243" s="4"/>
      <c r="N243" s="4"/>
      <c r="O243" s="4"/>
    </row>
    <row r="244" spans="3:15" ht="12.75">
      <c r="C244"/>
      <c r="E244"/>
      <c r="G244"/>
      <c r="I244"/>
      <c r="M244" s="4"/>
      <c r="N244" s="4"/>
      <c r="O244" s="4"/>
    </row>
    <row r="245" spans="3:15" ht="12.75">
      <c r="C245"/>
      <c r="E245"/>
      <c r="G245"/>
      <c r="I245"/>
      <c r="M245" s="4"/>
      <c r="N245" s="4"/>
      <c r="O245" s="4"/>
    </row>
    <row r="246" spans="3:15" ht="12.75">
      <c r="C246"/>
      <c r="E246"/>
      <c r="G246"/>
      <c r="I246"/>
      <c r="M246" s="4"/>
      <c r="N246" s="4"/>
      <c r="O246" s="4"/>
    </row>
    <row r="247" spans="3:15" ht="12.75">
      <c r="C247"/>
      <c r="E247"/>
      <c r="G247"/>
      <c r="I247"/>
      <c r="M247" s="4"/>
      <c r="N247" s="4"/>
      <c r="O247" s="4"/>
    </row>
    <row r="248" spans="3:15" ht="12.75">
      <c r="C248"/>
      <c r="E248"/>
      <c r="G248"/>
      <c r="I248"/>
      <c r="M248" s="4"/>
      <c r="N248" s="4"/>
      <c r="O248" s="4"/>
    </row>
    <row r="249" spans="3:15" ht="12.75">
      <c r="C249"/>
      <c r="E249"/>
      <c r="G249"/>
      <c r="I249"/>
      <c r="M249" s="4"/>
      <c r="N249" s="4"/>
      <c r="O249" s="4"/>
    </row>
    <row r="250" spans="3:15" ht="12.75">
      <c r="C250"/>
      <c r="E250"/>
      <c r="G250"/>
      <c r="I250"/>
      <c r="M250" s="4"/>
      <c r="N250" s="4"/>
      <c r="O250" s="4"/>
    </row>
    <row r="251" spans="3:15" ht="12.75">
      <c r="C251"/>
      <c r="E251"/>
      <c r="G251"/>
      <c r="I251"/>
      <c r="M251" s="4"/>
      <c r="N251" s="4"/>
      <c r="O251" s="4"/>
    </row>
    <row r="252" spans="3:15" ht="12.75">
      <c r="C252"/>
      <c r="E252"/>
      <c r="G252"/>
      <c r="I252"/>
      <c r="M252" s="4"/>
      <c r="N252" s="4"/>
      <c r="O252" s="4"/>
    </row>
    <row r="253" spans="3:15" ht="12.75">
      <c r="C253"/>
      <c r="E253"/>
      <c r="G253"/>
      <c r="I253"/>
      <c r="M253" s="4"/>
      <c r="N253" s="4"/>
      <c r="O253" s="4"/>
    </row>
    <row r="254" spans="3:15" ht="12.75">
      <c r="C254"/>
      <c r="E254"/>
      <c r="G254"/>
      <c r="I254"/>
      <c r="M254" s="4"/>
      <c r="N254" s="4"/>
      <c r="O254" s="4"/>
    </row>
    <row r="255" spans="3:15" ht="12.75">
      <c r="C255"/>
      <c r="E255"/>
      <c r="G255"/>
      <c r="I255"/>
      <c r="M255" s="4"/>
      <c r="N255" s="4"/>
      <c r="O255" s="4"/>
    </row>
    <row r="256" spans="3:15" ht="12.75">
      <c r="C256"/>
      <c r="E256"/>
      <c r="G256"/>
      <c r="I256"/>
      <c r="M256" s="4"/>
      <c r="N256" s="4"/>
      <c r="O256" s="4"/>
    </row>
    <row r="257" spans="3:15" ht="12.75">
      <c r="C257"/>
      <c r="E257"/>
      <c r="G257"/>
      <c r="I257"/>
      <c r="M257" s="4"/>
      <c r="N257" s="4"/>
      <c r="O257" s="4"/>
    </row>
    <row r="258" spans="3:15" ht="12.75">
      <c r="C258"/>
      <c r="E258"/>
      <c r="G258"/>
      <c r="I258"/>
      <c r="M258" s="4"/>
      <c r="N258" s="4"/>
      <c r="O258" s="4"/>
    </row>
    <row r="259" spans="3:15" ht="12.75">
      <c r="C259"/>
      <c r="E259"/>
      <c r="G259"/>
      <c r="I259"/>
      <c r="M259" s="4"/>
      <c r="N259" s="4"/>
      <c r="O259" s="4"/>
    </row>
    <row r="260" spans="3:15" ht="12.75">
      <c r="C260"/>
      <c r="E260"/>
      <c r="G260"/>
      <c r="I260"/>
      <c r="M260" s="4"/>
      <c r="N260" s="4"/>
      <c r="O260" s="4"/>
    </row>
    <row r="261" spans="3:15" ht="12.75">
      <c r="C261"/>
      <c r="E261"/>
      <c r="G261"/>
      <c r="I261"/>
      <c r="M261" s="4"/>
      <c r="N261" s="4"/>
      <c r="O261" s="4"/>
    </row>
    <row r="262" spans="3:15" ht="12.75">
      <c r="C262"/>
      <c r="E262"/>
      <c r="G262"/>
      <c r="I262"/>
      <c r="M262" s="4"/>
      <c r="N262" s="4"/>
      <c r="O262" s="4"/>
    </row>
    <row r="263" spans="3:15" ht="12.75">
      <c r="C263"/>
      <c r="E263"/>
      <c r="G263"/>
      <c r="I263"/>
      <c r="M263" s="4"/>
      <c r="N263" s="4"/>
      <c r="O263" s="4"/>
    </row>
    <row r="264" spans="3:15" ht="12.75">
      <c r="C264"/>
      <c r="E264"/>
      <c r="G264"/>
      <c r="I264"/>
      <c r="M264" s="4"/>
      <c r="N264" s="4"/>
      <c r="O264" s="4"/>
    </row>
    <row r="265" spans="3:15" ht="12.75">
      <c r="C265"/>
      <c r="E265"/>
      <c r="G265"/>
      <c r="I265"/>
      <c r="M265" s="4"/>
      <c r="N265" s="4"/>
      <c r="O265" s="4"/>
    </row>
    <row r="266" spans="3:15" ht="12.75">
      <c r="C266"/>
      <c r="E266"/>
      <c r="G266"/>
      <c r="I266"/>
      <c r="M266" s="4"/>
      <c r="N266" s="4"/>
      <c r="O266" s="4"/>
    </row>
    <row r="267" spans="3:15" ht="12.75">
      <c r="C267"/>
      <c r="E267"/>
      <c r="G267"/>
      <c r="I267"/>
      <c r="M267" s="4"/>
      <c r="N267" s="4"/>
      <c r="O267" s="4"/>
    </row>
    <row r="268" spans="3:15" ht="12.75">
      <c r="C268"/>
      <c r="E268"/>
      <c r="G268"/>
      <c r="I268"/>
      <c r="M268" s="4"/>
      <c r="N268" s="4"/>
      <c r="O268" s="4"/>
    </row>
    <row r="269" spans="3:15" ht="12.75">
      <c r="C269"/>
      <c r="E269"/>
      <c r="G269"/>
      <c r="I269"/>
      <c r="M269" s="4"/>
      <c r="N269" s="4"/>
      <c r="O269" s="4"/>
    </row>
    <row r="270" spans="3:15" ht="12.75">
      <c r="C270"/>
      <c r="E270"/>
      <c r="G270"/>
      <c r="I270"/>
      <c r="M270" s="4"/>
      <c r="N270" s="4"/>
      <c r="O270" s="4"/>
    </row>
    <row r="271" spans="3:15" ht="12.75">
      <c r="C271"/>
      <c r="E271"/>
      <c r="G271"/>
      <c r="I271"/>
      <c r="M271" s="4"/>
      <c r="N271" s="4"/>
      <c r="O271" s="4"/>
    </row>
    <row r="272" spans="3:15" ht="12.75">
      <c r="C272"/>
      <c r="E272"/>
      <c r="G272"/>
      <c r="I272"/>
      <c r="M272" s="4"/>
      <c r="N272" s="4"/>
      <c r="O272" s="4"/>
    </row>
    <row r="273" spans="3:15" ht="12.75">
      <c r="C273"/>
      <c r="E273"/>
      <c r="G273"/>
      <c r="I273"/>
      <c r="M273" s="4"/>
      <c r="N273" s="4"/>
      <c r="O273" s="4"/>
    </row>
    <row r="274" spans="3:15" ht="12.75">
      <c r="C274"/>
      <c r="E274"/>
      <c r="G274"/>
      <c r="I274"/>
      <c r="M274" s="4"/>
      <c r="N274" s="4"/>
      <c r="O274" s="4"/>
    </row>
    <row r="275" spans="3:15" ht="12.75">
      <c r="C275"/>
      <c r="E275"/>
      <c r="G275"/>
      <c r="I275"/>
      <c r="M275" s="4"/>
      <c r="N275" s="4"/>
      <c r="O275" s="4"/>
    </row>
    <row r="276" spans="3:15" ht="12.75">
      <c r="C276"/>
      <c r="E276"/>
      <c r="G276"/>
      <c r="I276"/>
      <c r="M276" s="4"/>
      <c r="N276" s="4"/>
      <c r="O276" s="4"/>
    </row>
    <row r="277" spans="3:15" ht="12.75">
      <c r="C277"/>
      <c r="E277"/>
      <c r="G277"/>
      <c r="I277"/>
      <c r="M277" s="4"/>
      <c r="N277" s="4"/>
      <c r="O277" s="4"/>
    </row>
    <row r="278" spans="3:15" ht="12.75">
      <c r="C278"/>
      <c r="E278"/>
      <c r="G278"/>
      <c r="I278"/>
      <c r="M278" s="4"/>
      <c r="N278" s="4"/>
      <c r="O278" s="4"/>
    </row>
    <row r="279" spans="3:15" ht="12.75">
      <c r="C279"/>
      <c r="E279"/>
      <c r="G279"/>
      <c r="I279"/>
      <c r="M279" s="4"/>
      <c r="N279" s="4"/>
      <c r="O279" s="4"/>
    </row>
    <row r="280" spans="3:15" ht="12.75">
      <c r="C280"/>
      <c r="E280"/>
      <c r="G280"/>
      <c r="I280"/>
      <c r="M280" s="4"/>
      <c r="N280" s="4"/>
      <c r="O280" s="4"/>
    </row>
    <row r="281" spans="3:15" ht="12.75">
      <c r="C281"/>
      <c r="E281"/>
      <c r="G281"/>
      <c r="I281"/>
      <c r="M281" s="4"/>
      <c r="N281" s="4"/>
      <c r="O281" s="4"/>
    </row>
    <row r="282" spans="3:15" ht="12.75">
      <c r="C282"/>
      <c r="E282"/>
      <c r="G282"/>
      <c r="I282"/>
      <c r="M282" s="4"/>
      <c r="N282" s="4"/>
      <c r="O282" s="4"/>
    </row>
    <row r="283" spans="3:15" ht="12.75">
      <c r="C283"/>
      <c r="E283"/>
      <c r="G283"/>
      <c r="I283"/>
      <c r="M283" s="4"/>
      <c r="N283" s="4"/>
      <c r="O283" s="4"/>
    </row>
    <row r="284" spans="3:15" ht="12.75">
      <c r="C284"/>
      <c r="E284"/>
      <c r="G284"/>
      <c r="I284"/>
      <c r="M284" s="4"/>
      <c r="N284" s="4"/>
      <c r="O284" s="4"/>
    </row>
    <row r="285" spans="3:15" ht="12.75">
      <c r="C285"/>
      <c r="E285"/>
      <c r="G285"/>
      <c r="I285"/>
      <c r="M285" s="4"/>
      <c r="N285" s="4"/>
      <c r="O285" s="4"/>
    </row>
    <row r="286" spans="3:15" ht="12.75">
      <c r="C286"/>
      <c r="E286"/>
      <c r="G286"/>
      <c r="I286"/>
      <c r="M286" s="4"/>
      <c r="N286" s="4"/>
      <c r="O286" s="4"/>
    </row>
    <row r="287" spans="3:15" ht="12.75">
      <c r="C287"/>
      <c r="E287"/>
      <c r="G287"/>
      <c r="I287"/>
      <c r="M287" s="4"/>
      <c r="N287" s="4"/>
      <c r="O287" s="4"/>
    </row>
    <row r="288" spans="3:15" ht="12.75">
      <c r="C288"/>
      <c r="E288"/>
      <c r="G288"/>
      <c r="I288"/>
      <c r="M288" s="4"/>
      <c r="N288" s="4"/>
      <c r="O288" s="4"/>
    </row>
    <row r="289" spans="3:15" ht="12.75">
      <c r="C289"/>
      <c r="E289"/>
      <c r="G289"/>
      <c r="I289"/>
      <c r="M289" s="4"/>
      <c r="N289" s="4"/>
      <c r="O289" s="4"/>
    </row>
    <row r="290" spans="3:15" ht="12.75">
      <c r="C290"/>
      <c r="E290"/>
      <c r="G290"/>
      <c r="I290"/>
      <c r="M290" s="4"/>
      <c r="N290" s="4"/>
      <c r="O290" s="4"/>
    </row>
    <row r="291" spans="3:15" ht="12.75">
      <c r="C291"/>
      <c r="E291"/>
      <c r="G291"/>
      <c r="I291"/>
      <c r="M291" s="4"/>
      <c r="N291" s="4"/>
      <c r="O291" s="4"/>
    </row>
    <row r="292" spans="3:15" ht="12.75">
      <c r="C292"/>
      <c r="E292"/>
      <c r="G292"/>
      <c r="I292"/>
      <c r="M292" s="4"/>
      <c r="N292" s="4"/>
      <c r="O292" s="4"/>
    </row>
    <row r="293" spans="3:15" ht="12.75">
      <c r="C293"/>
      <c r="E293"/>
      <c r="G293"/>
      <c r="I293"/>
      <c r="M293" s="4"/>
      <c r="N293" s="4"/>
      <c r="O293" s="4"/>
    </row>
    <row r="294" spans="3:15" ht="12.75">
      <c r="C294"/>
      <c r="E294"/>
      <c r="G294"/>
      <c r="I294"/>
      <c r="M294" s="4"/>
      <c r="N294" s="4"/>
      <c r="O294" s="4"/>
    </row>
    <row r="295" spans="3:15" ht="12.75">
      <c r="C295"/>
      <c r="E295"/>
      <c r="G295"/>
      <c r="I295"/>
      <c r="M295" s="4"/>
      <c r="N295" s="4"/>
      <c r="O295" s="4"/>
    </row>
    <row r="296" spans="3:15" ht="12.75">
      <c r="C296"/>
      <c r="E296"/>
      <c r="G296"/>
      <c r="I296"/>
      <c r="M296" s="4"/>
      <c r="N296" s="4"/>
      <c r="O296" s="4"/>
    </row>
    <row r="297" spans="3:15" ht="12.75">
      <c r="C297"/>
      <c r="E297"/>
      <c r="G297"/>
      <c r="I297"/>
      <c r="M297" s="4"/>
      <c r="N297" s="4"/>
      <c r="O297" s="4"/>
    </row>
    <row r="298" spans="3:15" ht="12.75">
      <c r="C298"/>
      <c r="E298"/>
      <c r="G298"/>
      <c r="I298"/>
      <c r="M298" s="4"/>
      <c r="N298" s="4"/>
      <c r="O298" s="4"/>
    </row>
    <row r="299" spans="3:15" ht="12.75">
      <c r="C299"/>
      <c r="E299"/>
      <c r="G299"/>
      <c r="I299"/>
      <c r="M299" s="4"/>
      <c r="N299" s="4"/>
      <c r="O299" s="4"/>
    </row>
    <row r="300" spans="3:15" ht="12.75">
      <c r="C300"/>
      <c r="E300"/>
      <c r="G300"/>
      <c r="I300"/>
      <c r="M300" s="4"/>
      <c r="N300" s="4"/>
      <c r="O300" s="4"/>
    </row>
    <row r="301" spans="3:15" ht="12.75">
      <c r="C301"/>
      <c r="E301"/>
      <c r="G301"/>
      <c r="I301"/>
      <c r="M301" s="4"/>
      <c r="N301" s="4"/>
      <c r="O301" s="4"/>
    </row>
    <row r="302" spans="3:15" ht="12.75">
      <c r="C302"/>
      <c r="E302"/>
      <c r="G302"/>
      <c r="I302"/>
      <c r="M302" s="4"/>
      <c r="N302" s="4"/>
      <c r="O302" s="4"/>
    </row>
    <row r="303" spans="3:15" ht="12.75">
      <c r="C303"/>
      <c r="E303"/>
      <c r="G303"/>
      <c r="I303"/>
      <c r="M303" s="4"/>
      <c r="N303" s="4"/>
      <c r="O303" s="4"/>
    </row>
    <row r="304" spans="3:15" ht="12.75">
      <c r="C304"/>
      <c r="E304"/>
      <c r="G304"/>
      <c r="I304"/>
      <c r="M304" s="4"/>
      <c r="N304" s="4"/>
      <c r="O304" s="4"/>
    </row>
    <row r="305" spans="3:15" ht="12.75">
      <c r="C305"/>
      <c r="E305"/>
      <c r="G305"/>
      <c r="I305"/>
      <c r="M305" s="4"/>
      <c r="N305" s="4"/>
      <c r="O305" s="4"/>
    </row>
    <row r="306" spans="3:15" ht="12.75">
      <c r="C306"/>
      <c r="E306"/>
      <c r="G306"/>
      <c r="I306"/>
      <c r="M306" s="4"/>
      <c r="N306" s="4"/>
      <c r="O306" s="4"/>
    </row>
    <row r="307" spans="3:15" ht="12.75">
      <c r="C307"/>
      <c r="E307"/>
      <c r="G307"/>
      <c r="I307"/>
      <c r="M307" s="4"/>
      <c r="N307" s="4"/>
      <c r="O307" s="4"/>
    </row>
    <row r="308" spans="3:15" ht="12.75">
      <c r="C308"/>
      <c r="E308"/>
      <c r="G308"/>
      <c r="I308"/>
      <c r="M308" s="4"/>
      <c r="N308" s="4"/>
      <c r="O308" s="4"/>
    </row>
    <row r="309" spans="3:15" ht="12.75">
      <c r="C309"/>
      <c r="E309"/>
      <c r="G309"/>
      <c r="I309"/>
      <c r="M309" s="4"/>
      <c r="N309" s="4"/>
      <c r="O309" s="4"/>
    </row>
    <row r="310" spans="3:15" ht="12.75">
      <c r="C310"/>
      <c r="E310"/>
      <c r="G310"/>
      <c r="I310"/>
      <c r="M310" s="4"/>
      <c r="N310" s="4"/>
      <c r="O310" s="4"/>
    </row>
    <row r="311" spans="3:15" ht="12.75">
      <c r="C311"/>
      <c r="E311"/>
      <c r="G311"/>
      <c r="I311"/>
      <c r="M311" s="4"/>
      <c r="N311" s="4"/>
      <c r="O311" s="4"/>
    </row>
    <row r="312" spans="3:15" ht="12.75">
      <c r="C312"/>
      <c r="E312"/>
      <c r="G312"/>
      <c r="I312"/>
      <c r="M312" s="4"/>
      <c r="N312" s="4"/>
      <c r="O312" s="4"/>
    </row>
    <row r="313" spans="3:15" ht="12.75">
      <c r="C313"/>
      <c r="E313"/>
      <c r="G313"/>
      <c r="I313"/>
      <c r="M313" s="4"/>
      <c r="N313" s="4"/>
      <c r="O313" s="4"/>
    </row>
    <row r="314" spans="3:15" ht="12.75">
      <c r="C314"/>
      <c r="E314"/>
      <c r="G314"/>
      <c r="I314"/>
      <c r="M314" s="4"/>
      <c r="N314" s="4"/>
      <c r="O314" s="4"/>
    </row>
    <row r="315" spans="3:15" ht="12.75">
      <c r="C315"/>
      <c r="E315"/>
      <c r="G315"/>
      <c r="I315"/>
      <c r="M315" s="4"/>
      <c r="N315" s="4"/>
      <c r="O315" s="4"/>
    </row>
    <row r="316" spans="3:15" ht="12.75">
      <c r="C316"/>
      <c r="E316"/>
      <c r="G316"/>
      <c r="I316"/>
      <c r="M316" s="4"/>
      <c r="N316" s="4"/>
      <c r="O316" s="4"/>
    </row>
    <row r="317" spans="3:15" ht="12.75">
      <c r="C317"/>
      <c r="E317"/>
      <c r="G317"/>
      <c r="I317"/>
      <c r="M317" s="4"/>
      <c r="N317" s="4"/>
      <c r="O317" s="4"/>
    </row>
    <row r="318" spans="3:15" ht="12.75">
      <c r="C318"/>
      <c r="E318"/>
      <c r="G318"/>
      <c r="I318"/>
      <c r="M318" s="4"/>
      <c r="N318" s="4"/>
      <c r="O318" s="4"/>
    </row>
    <row r="319" spans="3:15" ht="12.75">
      <c r="C319"/>
      <c r="E319"/>
      <c r="G319"/>
      <c r="I319"/>
      <c r="M319" s="4"/>
      <c r="N319" s="4"/>
      <c r="O319" s="4"/>
    </row>
    <row r="320" spans="3:15" ht="12.75">
      <c r="C320"/>
      <c r="E320"/>
      <c r="G320"/>
      <c r="I320"/>
      <c r="M320" s="4"/>
      <c r="N320" s="4"/>
      <c r="O320" s="4"/>
    </row>
    <row r="321" spans="3:15" ht="12.75">
      <c r="C321"/>
      <c r="E321"/>
      <c r="G321"/>
      <c r="I321"/>
      <c r="M321" s="4"/>
      <c r="N321" s="4"/>
      <c r="O321" s="4"/>
    </row>
    <row r="322" spans="3:15" ht="12.75">
      <c r="C322"/>
      <c r="E322"/>
      <c r="G322"/>
      <c r="I322"/>
      <c r="M322" s="4"/>
      <c r="N322" s="4"/>
      <c r="O322" s="4"/>
    </row>
    <row r="323" spans="3:15" ht="12.75">
      <c r="C323"/>
      <c r="E323"/>
      <c r="G323"/>
      <c r="I323"/>
      <c r="M323" s="4"/>
      <c r="N323" s="4"/>
      <c r="O323" s="4"/>
    </row>
    <row r="324" spans="3:15" ht="12.75">
      <c r="C324"/>
      <c r="E324"/>
      <c r="G324"/>
      <c r="I324"/>
      <c r="M324" s="4"/>
      <c r="N324" s="4"/>
      <c r="O324" s="4"/>
    </row>
    <row r="325" spans="3:15" ht="12.75">
      <c r="C325"/>
      <c r="E325"/>
      <c r="G325"/>
      <c r="I325"/>
      <c r="M325" s="4"/>
      <c r="N325" s="4"/>
      <c r="O325" s="4"/>
    </row>
    <row r="326" spans="3:15" ht="12.75">
      <c r="C326"/>
      <c r="E326"/>
      <c r="G326"/>
      <c r="I326"/>
      <c r="M326" s="4"/>
      <c r="N326" s="4"/>
      <c r="O326" s="4"/>
    </row>
    <row r="327" spans="3:15" ht="12.75">
      <c r="C327"/>
      <c r="E327"/>
      <c r="G327"/>
      <c r="I327"/>
      <c r="M327" s="4"/>
      <c r="N327" s="4"/>
      <c r="O327" s="4"/>
    </row>
    <row r="328" spans="3:15" ht="12.75">
      <c r="C328"/>
      <c r="E328"/>
      <c r="G328"/>
      <c r="I328"/>
      <c r="M328" s="4"/>
      <c r="N328" s="4"/>
      <c r="O328" s="4"/>
    </row>
    <row r="329" spans="3:15" ht="12.75">
      <c r="C329"/>
      <c r="E329"/>
      <c r="G329"/>
      <c r="I329"/>
      <c r="M329" s="4"/>
      <c r="N329" s="4"/>
      <c r="O329" s="4"/>
    </row>
    <row r="330" spans="3:15" ht="12.75">
      <c r="C330"/>
      <c r="E330"/>
      <c r="G330"/>
      <c r="I330"/>
      <c r="M330" s="4"/>
      <c r="N330" s="4"/>
      <c r="O330" s="4"/>
    </row>
    <row r="331" spans="3:15" ht="12.75">
      <c r="C331"/>
      <c r="E331"/>
      <c r="G331"/>
      <c r="I331"/>
      <c r="M331" s="4"/>
      <c r="N331" s="4"/>
      <c r="O331" s="4"/>
    </row>
    <row r="332" spans="3:15" ht="12.75">
      <c r="C332"/>
      <c r="E332"/>
      <c r="G332"/>
      <c r="I332"/>
      <c r="M332" s="4"/>
      <c r="N332" s="4"/>
      <c r="O332" s="4"/>
    </row>
    <row r="333" spans="3:15" ht="12.75">
      <c r="C333"/>
      <c r="E333"/>
      <c r="G333"/>
      <c r="I333"/>
      <c r="M333" s="4"/>
      <c r="N333" s="4"/>
      <c r="O333" s="4"/>
    </row>
    <row r="334" spans="3:15" ht="12.75">
      <c r="C334"/>
      <c r="E334"/>
      <c r="G334"/>
      <c r="I334"/>
      <c r="M334" s="4"/>
      <c r="N334" s="4"/>
      <c r="O334" s="4"/>
    </row>
    <row r="335" spans="3:15" ht="12.75">
      <c r="C335"/>
      <c r="E335"/>
      <c r="G335"/>
      <c r="I335"/>
      <c r="M335" s="4"/>
      <c r="N335" s="4"/>
      <c r="O335" s="4"/>
    </row>
    <row r="336" spans="3:15" ht="12.75">
      <c r="C336"/>
      <c r="E336"/>
      <c r="G336"/>
      <c r="I336"/>
      <c r="M336" s="4"/>
      <c r="N336" s="4"/>
      <c r="O336" s="4"/>
    </row>
    <row r="337" spans="3:15" ht="12.75">
      <c r="C337"/>
      <c r="E337"/>
      <c r="G337"/>
      <c r="I337"/>
      <c r="M337" s="4"/>
      <c r="N337" s="4"/>
      <c r="O337" s="4"/>
    </row>
    <row r="338" spans="3:15" ht="12.75">
      <c r="C338"/>
      <c r="E338"/>
      <c r="G338"/>
      <c r="I338"/>
      <c r="M338" s="4"/>
      <c r="N338" s="4"/>
      <c r="O338" s="4"/>
    </row>
    <row r="339" spans="3:15" ht="12.75">
      <c r="C339"/>
      <c r="E339"/>
      <c r="G339"/>
      <c r="I339"/>
      <c r="M339" s="4"/>
      <c r="N339" s="4"/>
      <c r="O339" s="4"/>
    </row>
    <row r="340" spans="3:15" ht="12.75">
      <c r="C340"/>
      <c r="E340"/>
      <c r="G340"/>
      <c r="I340"/>
      <c r="M340" s="4"/>
      <c r="N340" s="4"/>
      <c r="O340" s="4"/>
    </row>
    <row r="341" spans="3:15" ht="12.75">
      <c r="C341"/>
      <c r="E341"/>
      <c r="G341"/>
      <c r="I341"/>
      <c r="M341" s="4"/>
      <c r="N341" s="4"/>
      <c r="O341" s="4"/>
    </row>
    <row r="342" spans="3:15" ht="12.75">
      <c r="C342"/>
      <c r="E342"/>
      <c r="G342"/>
      <c r="I342"/>
      <c r="M342" s="4"/>
      <c r="N342" s="4"/>
      <c r="O342" s="4"/>
    </row>
    <row r="343" spans="3:15" ht="12.75">
      <c r="C343"/>
      <c r="E343"/>
      <c r="G343"/>
      <c r="I343"/>
      <c r="M343" s="4"/>
      <c r="N343" s="4"/>
      <c r="O343" s="4"/>
    </row>
    <row r="344" spans="3:15" ht="12.75">
      <c r="C344"/>
      <c r="E344"/>
      <c r="G344"/>
      <c r="I344"/>
      <c r="M344" s="4"/>
      <c r="N344" s="4"/>
      <c r="O344" s="4"/>
    </row>
    <row r="345" spans="3:15" ht="12.75">
      <c r="C345"/>
      <c r="E345"/>
      <c r="G345"/>
      <c r="I345"/>
      <c r="M345" s="4"/>
      <c r="N345" s="4"/>
      <c r="O345" s="4"/>
    </row>
    <row r="346" spans="3:15" ht="12.75">
      <c r="C346"/>
      <c r="E346"/>
      <c r="G346"/>
      <c r="I346"/>
      <c r="M346" s="4"/>
      <c r="N346" s="4"/>
      <c r="O346" s="4"/>
    </row>
    <row r="347" spans="3:15" ht="12.75">
      <c r="C347"/>
      <c r="E347"/>
      <c r="G347"/>
      <c r="I347"/>
      <c r="M347" s="4"/>
      <c r="N347" s="4"/>
      <c r="O347" s="4"/>
    </row>
    <row r="348" spans="3:15" ht="12.75">
      <c r="C348"/>
      <c r="E348"/>
      <c r="G348"/>
      <c r="I348"/>
      <c r="M348" s="4"/>
      <c r="N348" s="4"/>
      <c r="O348" s="4"/>
    </row>
    <row r="349" spans="3:15" ht="12.75">
      <c r="C349"/>
      <c r="E349"/>
      <c r="G349"/>
      <c r="I349"/>
      <c r="M349" s="4"/>
      <c r="N349" s="4"/>
      <c r="O349" s="4"/>
    </row>
    <row r="350" spans="3:15" ht="12.75">
      <c r="C350"/>
      <c r="E350"/>
      <c r="G350"/>
      <c r="I350"/>
      <c r="M350" s="4"/>
      <c r="N350" s="4"/>
      <c r="O350" s="4"/>
    </row>
    <row r="351" spans="3:15" ht="12.75">
      <c r="C351"/>
      <c r="E351"/>
      <c r="G351"/>
      <c r="I351"/>
      <c r="M351" s="4"/>
      <c r="N351" s="4"/>
      <c r="O351" s="4"/>
    </row>
    <row r="352" spans="3:15" ht="12.75">
      <c r="C352"/>
      <c r="E352"/>
      <c r="G352"/>
      <c r="I352"/>
      <c r="M352" s="4"/>
      <c r="N352" s="4"/>
      <c r="O352" s="4"/>
    </row>
    <row r="353" spans="3:15" ht="12.75">
      <c r="C353"/>
      <c r="E353"/>
      <c r="G353"/>
      <c r="I353"/>
      <c r="M353" s="4"/>
      <c r="N353" s="4"/>
      <c r="O353" s="4"/>
    </row>
    <row r="354" spans="3:15" ht="12.75">
      <c r="C354"/>
      <c r="E354"/>
      <c r="G354"/>
      <c r="I354"/>
      <c r="M354" s="4"/>
      <c r="N354" s="4"/>
      <c r="O354" s="4"/>
    </row>
    <row r="355" spans="3:15" ht="12.75">
      <c r="C355"/>
      <c r="E355"/>
      <c r="G355"/>
      <c r="I355"/>
      <c r="M355" s="4"/>
      <c r="N355" s="4"/>
      <c r="O355" s="4"/>
    </row>
    <row r="356" spans="3:15" ht="12.75">
      <c r="C356"/>
      <c r="E356"/>
      <c r="G356"/>
      <c r="I356"/>
      <c r="M356" s="4"/>
      <c r="N356" s="4"/>
      <c r="O356" s="4"/>
    </row>
    <row r="357" spans="3:15" ht="12.75">
      <c r="C357"/>
      <c r="E357"/>
      <c r="G357"/>
      <c r="I357"/>
      <c r="M357" s="4"/>
      <c r="N357" s="4"/>
      <c r="O357" s="4"/>
    </row>
    <row r="358" spans="3:15" ht="12.75">
      <c r="C358"/>
      <c r="E358"/>
      <c r="G358"/>
      <c r="I358"/>
      <c r="M358" s="4"/>
      <c r="N358" s="4"/>
      <c r="O358" s="4"/>
    </row>
    <row r="359" spans="3:15" ht="12.75">
      <c r="C359"/>
      <c r="E359"/>
      <c r="G359"/>
      <c r="I359"/>
      <c r="M359" s="4"/>
      <c r="N359" s="4"/>
      <c r="O359" s="4"/>
    </row>
    <row r="360" spans="3:15" ht="12.75">
      <c r="C360"/>
      <c r="E360"/>
      <c r="G360"/>
      <c r="I360"/>
      <c r="M360" s="4"/>
      <c r="N360" s="4"/>
      <c r="O360" s="4"/>
    </row>
    <row r="361" spans="3:15" ht="12.75">
      <c r="C361"/>
      <c r="E361"/>
      <c r="G361"/>
      <c r="I361"/>
      <c r="M361" s="4"/>
      <c r="N361" s="4"/>
      <c r="O361" s="4"/>
    </row>
    <row r="362" spans="3:15" ht="12.75">
      <c r="C362"/>
      <c r="E362"/>
      <c r="G362"/>
      <c r="I362"/>
      <c r="M362" s="4"/>
      <c r="N362" s="4"/>
      <c r="O362" s="4"/>
    </row>
    <row r="363" spans="3:15" ht="12.75">
      <c r="C363"/>
      <c r="E363"/>
      <c r="G363"/>
      <c r="I363"/>
      <c r="M363" s="4"/>
      <c r="N363" s="4"/>
      <c r="O363" s="4"/>
    </row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Serguei</dc:creator>
  <cp:keywords/>
  <dc:description/>
  <cp:lastModifiedBy>преподаватель</cp:lastModifiedBy>
  <cp:lastPrinted>2008-06-14T09:21:46Z</cp:lastPrinted>
  <dcterms:created xsi:type="dcterms:W3CDTF">2002-06-04T05:53:17Z</dcterms:created>
  <dcterms:modified xsi:type="dcterms:W3CDTF">2009-06-06T07:46:13Z</dcterms:modified>
  <cp:category/>
  <cp:version/>
  <cp:contentType/>
  <cp:contentStatus/>
</cp:coreProperties>
</file>