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400" windowHeight="13080" activeTab="0"/>
  </bookViews>
  <sheets>
    <sheet name="Турбогенераторы" sheetId="1" r:id="rId1"/>
    <sheet name="Трансформаторы" sheetId="2" r:id="rId2"/>
    <sheet name="Пропуск_способ" sheetId="3" r:id="rId3"/>
    <sheet name="Мин_диам_корона" sheetId="4" r:id="rId4"/>
  </sheets>
  <definedNames/>
  <calcPr fullCalcOnLoad="1"/>
</workbook>
</file>

<file path=xl/sharedStrings.xml><?xml version="1.0" encoding="utf-8"?>
<sst xmlns="http://schemas.openxmlformats.org/spreadsheetml/2006/main" count="2158" uniqueCount="402">
  <si>
    <t>Тип</t>
  </si>
  <si>
    <r>
      <t>S</t>
    </r>
    <r>
      <rPr>
        <vertAlign val="subscript"/>
        <sz val="12"/>
        <rFont val="Times New Roman"/>
        <family val="1"/>
      </rPr>
      <t>ном</t>
    </r>
    <r>
      <rPr>
        <sz val="12"/>
        <rFont val="Times New Roman"/>
        <family val="1"/>
      </rPr>
      <t>, МВ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А</t>
    </r>
  </si>
  <si>
    <r>
      <t>n</t>
    </r>
    <r>
      <rPr>
        <vertAlign val="subscript"/>
        <sz val="12"/>
        <rFont val="Times New Roman"/>
        <family val="1"/>
      </rPr>
      <t>ном</t>
    </r>
    <r>
      <rPr>
        <sz val="12"/>
        <rFont val="Times New Roman"/>
        <family val="1"/>
      </rPr>
      <t>, об/мин</t>
    </r>
  </si>
  <si>
    <r>
      <t>P</t>
    </r>
    <r>
      <rPr>
        <vertAlign val="subscript"/>
        <sz val="12"/>
        <rFont val="Times New Roman"/>
        <family val="1"/>
      </rPr>
      <t>ном</t>
    </r>
    <r>
      <rPr>
        <sz val="12"/>
        <rFont val="Times New Roman"/>
        <family val="1"/>
      </rPr>
      <t>, МВт</t>
    </r>
  </si>
  <si>
    <r>
      <t>U</t>
    </r>
    <r>
      <rPr>
        <vertAlign val="subscript"/>
        <sz val="12"/>
        <rFont val="Times New Roman"/>
        <family val="1"/>
      </rPr>
      <t>ном</t>
    </r>
    <r>
      <rPr>
        <sz val="12"/>
        <rFont val="Times New Roman"/>
        <family val="1"/>
      </rPr>
      <t>, кВ</t>
    </r>
  </si>
  <si>
    <r>
      <t>I</t>
    </r>
    <r>
      <rPr>
        <vertAlign val="subscript"/>
        <sz val="12"/>
        <rFont val="Times New Roman"/>
        <family val="1"/>
      </rPr>
      <t>ном</t>
    </r>
    <r>
      <rPr>
        <sz val="12"/>
        <rFont val="Times New Roman"/>
        <family val="1"/>
      </rPr>
      <t>, кА</t>
    </r>
  </si>
  <si>
    <t>Номинальный режим</t>
  </si>
  <si>
    <r>
      <t>Давление водорода, кПа (кгс/см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</si>
  <si>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Температура охлаждающей воды, ºC</t>
  </si>
  <si>
    <r>
      <t>cosφ</t>
    </r>
    <r>
      <rPr>
        <vertAlign val="subscript"/>
        <sz val="12"/>
        <rFont val="Times New Roman"/>
        <family val="1"/>
      </rPr>
      <t>ном</t>
    </r>
  </si>
  <si>
    <t>Продолжительно допустимый режим</t>
  </si>
  <si>
    <r>
      <t>S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>, МВ·А</t>
    </r>
  </si>
  <si>
    <r>
      <t>P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>, МВт</t>
    </r>
  </si>
  <si>
    <t>cosφ</t>
  </si>
  <si>
    <r>
      <t>I</t>
    </r>
    <r>
      <rPr>
        <vertAlign val="subscript"/>
        <sz val="12"/>
        <rFont val="Times New Roman"/>
        <family val="1"/>
      </rPr>
      <t>max</t>
    </r>
    <r>
      <rPr>
        <sz val="12"/>
        <rFont val="Times New Roman"/>
        <family val="1"/>
      </rPr>
      <t>, кА</t>
    </r>
  </si>
  <si>
    <r>
      <t>Максимальное давление водорода, кПа (кгс/см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)</t>
    </r>
  </si>
  <si>
    <t>Схема соединения обмоток статора</t>
  </si>
  <si>
    <t>Число выводов</t>
  </si>
  <si>
    <t>Возбуждение</t>
  </si>
  <si>
    <t>Возбудитель</t>
  </si>
  <si>
    <r>
      <t>U</t>
    </r>
    <r>
      <rPr>
        <i/>
        <vertAlign val="subscript"/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ном</t>
    </r>
    <r>
      <rPr>
        <sz val="12"/>
        <rFont val="Times New Roman"/>
        <family val="1"/>
      </rPr>
      <t>, В</t>
    </r>
  </si>
  <si>
    <r>
      <t>I</t>
    </r>
    <r>
      <rPr>
        <i/>
        <vertAlign val="subscript"/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х</t>
    </r>
    <r>
      <rPr>
        <sz val="12"/>
        <rFont val="Times New Roman"/>
        <family val="1"/>
      </rPr>
      <t>, А</t>
    </r>
  </si>
  <si>
    <r>
      <t>I</t>
    </r>
    <r>
      <rPr>
        <i/>
        <vertAlign val="subscript"/>
        <sz val="12"/>
        <rFont val="Times New Roman"/>
        <family val="1"/>
      </rPr>
      <t>f</t>
    </r>
    <r>
      <rPr>
        <vertAlign val="subscript"/>
        <sz val="12"/>
        <rFont val="Times New Roman"/>
        <family val="1"/>
      </rPr>
      <t>ном</t>
    </r>
    <r>
      <rPr>
        <sz val="12"/>
        <rFont val="Times New Roman"/>
        <family val="1"/>
      </rPr>
      <t>, А</t>
    </r>
  </si>
  <si>
    <t>Система</t>
  </si>
  <si>
    <r>
      <t>U</t>
    </r>
    <r>
      <rPr>
        <vertAlign val="subscript"/>
        <sz val="12"/>
        <rFont val="Times New Roman"/>
        <family val="1"/>
      </rPr>
      <t>в ном</t>
    </r>
    <r>
      <rPr>
        <sz val="12"/>
        <rFont val="Times New Roman"/>
        <family val="1"/>
      </rPr>
      <t>, В</t>
    </r>
  </si>
  <si>
    <r>
      <t>I</t>
    </r>
    <r>
      <rPr>
        <vertAlign val="subscript"/>
        <sz val="12"/>
        <rFont val="Times New Roman"/>
        <family val="1"/>
      </rPr>
      <t>в ном</t>
    </r>
    <r>
      <rPr>
        <sz val="12"/>
        <rFont val="Times New Roman"/>
        <family val="1"/>
      </rPr>
      <t>, А</t>
    </r>
  </si>
  <si>
    <t>Охлаждение</t>
  </si>
  <si>
    <r>
      <t>η</t>
    </r>
    <r>
      <rPr>
        <vertAlign val="subscript"/>
        <sz val="12"/>
        <rFont val="Times New Roman"/>
        <family val="1"/>
      </rPr>
      <t>ном</t>
    </r>
    <r>
      <rPr>
        <sz val="12"/>
        <rFont val="Times New Roman"/>
        <family val="1"/>
      </rPr>
      <t>, %</t>
    </r>
  </si>
  <si>
    <r>
      <t>J, т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м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/4</t>
    </r>
  </si>
  <si>
    <r>
      <t>Плотность тока, А/мм</t>
    </r>
    <r>
      <rPr>
        <vertAlign val="superscript"/>
        <sz val="12"/>
        <rFont val="Times New Roman"/>
        <family val="1"/>
      </rPr>
      <t>2</t>
    </r>
  </si>
  <si>
    <t>статора</t>
  </si>
  <si>
    <t>ротора</t>
  </si>
  <si>
    <t>ОКЗ</t>
  </si>
  <si>
    <r>
      <t>Сопротивление при 15</t>
    </r>
    <r>
      <rPr>
        <sz val="12"/>
        <rFont val="Arial Cyr"/>
        <family val="0"/>
      </rPr>
      <t>º</t>
    </r>
    <r>
      <rPr>
        <sz val="12"/>
        <rFont val="Times New Roman"/>
        <family val="1"/>
      </rPr>
      <t>С, Ом</t>
    </r>
  </si>
  <si>
    <t>обмотки статора</t>
  </si>
  <si>
    <t>стали статора</t>
  </si>
  <si>
    <t>обмотки ротора</t>
  </si>
  <si>
    <t>Статическая перегружаемость</t>
  </si>
  <si>
    <t>Сопротивление, о.е.</t>
  </si>
  <si>
    <r>
      <t>x</t>
    </r>
    <r>
      <rPr>
        <i/>
        <vertAlign val="subscript"/>
        <sz val="12"/>
        <rFont val="Times New Roman"/>
        <family val="1"/>
      </rPr>
      <t>d</t>
    </r>
  </si>
  <si>
    <r>
      <t>x</t>
    </r>
    <r>
      <rPr>
        <vertAlign val="subscript"/>
        <sz val="12"/>
        <rFont val="Times New Roman"/>
        <family val="1"/>
      </rPr>
      <t>2</t>
    </r>
  </si>
  <si>
    <r>
      <t>x</t>
    </r>
    <r>
      <rPr>
        <vertAlign val="subscript"/>
        <sz val="12"/>
        <rFont val="Times New Roman"/>
        <family val="1"/>
      </rPr>
      <t>0</t>
    </r>
  </si>
  <si>
    <t>Постоянные времени, с</t>
  </si>
  <si>
    <r>
      <t>T</t>
    </r>
    <r>
      <rPr>
        <i/>
        <vertAlign val="subscript"/>
        <sz val="12"/>
        <rFont val="Times New Roman"/>
        <family val="1"/>
      </rPr>
      <t>d</t>
    </r>
    <r>
      <rPr>
        <vertAlign val="subscript"/>
        <sz val="12"/>
        <rFont val="Times New Roman"/>
        <family val="1"/>
      </rPr>
      <t>0</t>
    </r>
  </si>
  <si>
    <r>
      <t>T</t>
    </r>
    <r>
      <rPr>
        <sz val="12"/>
        <rFont val="Times New Roman"/>
        <family val="1"/>
      </rPr>
      <t>'</t>
    </r>
    <r>
      <rPr>
        <i/>
        <vertAlign val="subscript"/>
        <sz val="12"/>
        <rFont val="Times New Roman"/>
        <family val="1"/>
      </rPr>
      <t>d</t>
    </r>
    <r>
      <rPr>
        <vertAlign val="superscript"/>
        <sz val="12"/>
        <rFont val="Times New Roman"/>
        <family val="1"/>
      </rPr>
      <t>(3)</t>
    </r>
  </si>
  <si>
    <r>
      <t>x</t>
    </r>
    <r>
      <rPr>
        <sz val="12"/>
        <rFont val="Times New Roman"/>
        <family val="1"/>
      </rPr>
      <t>"</t>
    </r>
    <r>
      <rPr>
        <i/>
        <vertAlign val="subscript"/>
        <sz val="12"/>
        <rFont val="Times New Roman"/>
        <family val="1"/>
      </rPr>
      <t>d</t>
    </r>
  </si>
  <si>
    <r>
      <t>x</t>
    </r>
    <r>
      <rPr>
        <sz val="12"/>
        <rFont val="Times New Roman"/>
        <family val="1"/>
      </rPr>
      <t>'</t>
    </r>
    <r>
      <rPr>
        <i/>
        <vertAlign val="subscript"/>
        <sz val="12"/>
        <rFont val="Times New Roman"/>
        <family val="1"/>
      </rPr>
      <t>d</t>
    </r>
  </si>
  <si>
    <r>
      <t>T</t>
    </r>
    <r>
      <rPr>
        <sz val="12"/>
        <rFont val="Times New Roman"/>
        <family val="1"/>
      </rPr>
      <t>'</t>
    </r>
    <r>
      <rPr>
        <i/>
        <vertAlign val="subscript"/>
        <sz val="12"/>
        <rFont val="Times New Roman"/>
        <family val="1"/>
      </rPr>
      <t>d</t>
    </r>
    <r>
      <rPr>
        <vertAlign val="superscript"/>
        <sz val="12"/>
        <rFont val="Times New Roman"/>
        <family val="1"/>
      </rPr>
      <t>(2)</t>
    </r>
  </si>
  <si>
    <r>
      <t>T</t>
    </r>
    <r>
      <rPr>
        <sz val="12"/>
        <rFont val="Times New Roman"/>
        <family val="1"/>
      </rPr>
      <t>'</t>
    </r>
    <r>
      <rPr>
        <i/>
        <vertAlign val="subscript"/>
        <sz val="12"/>
        <rFont val="Times New Roman"/>
        <family val="1"/>
      </rPr>
      <t>d</t>
    </r>
    <r>
      <rPr>
        <vertAlign val="superscript"/>
        <sz val="12"/>
        <rFont val="Times New Roman"/>
        <family val="1"/>
      </rPr>
      <t>(1)</t>
    </r>
  </si>
  <si>
    <r>
      <t>T</t>
    </r>
    <r>
      <rPr>
        <sz val="12"/>
        <rFont val="Times New Roman"/>
        <family val="1"/>
      </rPr>
      <t>"</t>
    </r>
    <r>
      <rPr>
        <i/>
        <vertAlign val="subscript"/>
        <sz val="12"/>
        <rFont val="Times New Roman"/>
        <family val="1"/>
      </rPr>
      <t>d</t>
    </r>
    <r>
      <rPr>
        <vertAlign val="superscript"/>
        <sz val="12"/>
        <rFont val="Times New Roman"/>
        <family val="1"/>
      </rPr>
      <t>(3)</t>
    </r>
  </si>
  <si>
    <r>
      <t>T</t>
    </r>
    <r>
      <rPr>
        <i/>
        <vertAlign val="subscript"/>
        <sz val="12"/>
        <rFont val="Times New Roman"/>
        <family val="1"/>
      </rPr>
      <t>a</t>
    </r>
    <r>
      <rPr>
        <vertAlign val="superscript"/>
        <sz val="12"/>
        <rFont val="Times New Roman"/>
        <family val="1"/>
      </rPr>
      <t>(3)</t>
    </r>
  </si>
  <si>
    <r>
      <t>T</t>
    </r>
    <r>
      <rPr>
        <i/>
        <vertAlign val="subscript"/>
        <sz val="12"/>
        <rFont val="Times New Roman"/>
        <family val="1"/>
      </rPr>
      <t>a</t>
    </r>
    <r>
      <rPr>
        <vertAlign val="superscript"/>
        <sz val="12"/>
        <rFont val="Times New Roman"/>
        <family val="1"/>
      </rPr>
      <t>(1)</t>
    </r>
  </si>
  <si>
    <t>Емкость на три фазы, мкФ</t>
  </si>
  <si>
    <t>Масса, т</t>
  </si>
  <si>
    <t>общая генератора без возбудителя и фундаментных плит</t>
  </si>
  <si>
    <t>наиболее тяжелой части для монтажа (статора)</t>
  </si>
  <si>
    <t>Цена, тыс. руб.</t>
  </si>
  <si>
    <t>ТВФ-110-2ЕУ3</t>
  </si>
  <si>
    <t>…</t>
  </si>
  <si>
    <t>Y</t>
  </si>
  <si>
    <t>ВЧ</t>
  </si>
  <si>
    <t>СДН-310-1900-2УХЛ4</t>
  </si>
  <si>
    <t>Т-6-2У3</t>
  </si>
  <si>
    <t>–</t>
  </si>
  <si>
    <t>Т-12-2У3</t>
  </si>
  <si>
    <t>Т-20-2У3</t>
  </si>
  <si>
    <t>ТВС-32У3</t>
  </si>
  <si>
    <t>50 (0,5)</t>
  </si>
  <si>
    <t>100 (1)</t>
  </si>
  <si>
    <t>∆</t>
  </si>
  <si>
    <t>100(1)</t>
  </si>
  <si>
    <t>ТВС-32Т3</t>
  </si>
  <si>
    <t>ТВФ-63-2ЕУ3</t>
  </si>
  <si>
    <t>196 (2)</t>
  </si>
  <si>
    <t>245 (2,5)</t>
  </si>
  <si>
    <t>ТВФ-63-2У3</t>
  </si>
  <si>
    <t>Т3В-63-2У3</t>
  </si>
  <si>
    <t>ТВФ-120-2У3</t>
  </si>
  <si>
    <t>343 (3,5)</t>
  </si>
  <si>
    <t>YY</t>
  </si>
  <si>
    <t>ТВВ-160-2ЕУ3</t>
  </si>
  <si>
    <t>294 (3)</t>
  </si>
  <si>
    <t>ТВВ-220-2ЕУ3</t>
  </si>
  <si>
    <t>ТВВ-200-2АУ3</t>
  </si>
  <si>
    <t>ТГВ-200-2У3</t>
  </si>
  <si>
    <t>392 (4)</t>
  </si>
  <si>
    <t>ТГВ-200-2Д</t>
  </si>
  <si>
    <t>ТГВ-200-МУ3</t>
  </si>
  <si>
    <t>ТГВ-200-МТ</t>
  </si>
  <si>
    <t>ТВВ-320-2ЕУ3</t>
  </si>
  <si>
    <t>ТГВ-300-2У3</t>
  </si>
  <si>
    <t>ТВМ-300-У3</t>
  </si>
  <si>
    <t>412/412</t>
  </si>
  <si>
    <t>300/330</t>
  </si>
  <si>
    <t>0,73/0,8</t>
  </si>
  <si>
    <t>ТВВ-500-2ЕУ3</t>
  </si>
  <si>
    <t>441 (4,5)</t>
  </si>
  <si>
    <t>ТГВ-500-2У3</t>
  </si>
  <si>
    <t>ТГВ-500-4У3</t>
  </si>
  <si>
    <t>(2)</t>
  </si>
  <si>
    <t>ТВМ-500-У3</t>
  </si>
  <si>
    <t>ТГВ-800-2У3</t>
  </si>
  <si>
    <t>(3)</t>
  </si>
  <si>
    <t>ТВВ-800-2ЕУ3</t>
  </si>
  <si>
    <t>490 (5)</t>
  </si>
  <si>
    <t>Т3В-800-2У3</t>
  </si>
  <si>
    <t>ТВВ-1000-4У3</t>
  </si>
  <si>
    <t>ТВВ-1000-2У3</t>
  </si>
  <si>
    <t>ТВВ-1200-2У3</t>
  </si>
  <si>
    <t>15,997×2</t>
  </si>
  <si>
    <t>YYYY</t>
  </si>
  <si>
    <t>БЩ</t>
  </si>
  <si>
    <t>ВСГ-80-3000У3</t>
  </si>
  <si>
    <t>возд.</t>
  </si>
  <si>
    <t>ТС</t>
  </si>
  <si>
    <t>СТ6</t>
  </si>
  <si>
    <t>250/444</t>
  </si>
  <si>
    <t>КВ</t>
  </si>
  <si>
    <t>НВ</t>
  </si>
  <si>
    <t>ТН</t>
  </si>
  <si>
    <t>ВТ-5000-2У3</t>
  </si>
  <si>
    <t>3400/6100</t>
  </si>
  <si>
    <t>ВТ-4000-2У3</t>
  </si>
  <si>
    <t>2400/4700</t>
  </si>
  <si>
    <t>3200/5700</t>
  </si>
  <si>
    <t>СТВ-12Б</t>
  </si>
  <si>
    <t>490/888</t>
  </si>
  <si>
    <t>5630/10240</t>
  </si>
  <si>
    <t>БТВ-500-4</t>
  </si>
  <si>
    <t>485/888</t>
  </si>
  <si>
    <t>4820/8760</t>
  </si>
  <si>
    <t>ТСт</t>
  </si>
  <si>
    <t>СТ5-250-630-10,5-25УХЛ4</t>
  </si>
  <si>
    <t>М</t>
  </si>
  <si>
    <t>ВТ-170С-3000Т3</t>
  </si>
  <si>
    <t>ВТД-490-3000У3</t>
  </si>
  <si>
    <t>280/480</t>
  </si>
  <si>
    <t>1680/2880</t>
  </si>
  <si>
    <t>водой</t>
  </si>
  <si>
    <t>280/560</t>
  </si>
  <si>
    <t>1750/3500</t>
  </si>
  <si>
    <t>ВТ-2350-2У3</t>
  </si>
  <si>
    <t>2150/3900</t>
  </si>
  <si>
    <t>370/676</t>
  </si>
  <si>
    <t>2220/4040</t>
  </si>
  <si>
    <t>ТС (ТН)</t>
  </si>
  <si>
    <t>СТВ-300</t>
  </si>
  <si>
    <t>465/840</t>
  </si>
  <si>
    <t>3350/6100</t>
  </si>
  <si>
    <t>ТС (ТН, БЩ)</t>
  </si>
  <si>
    <t>485/840</t>
  </si>
  <si>
    <t>3200/6100</t>
  </si>
  <si>
    <t>Т</t>
  </si>
  <si>
    <t>300/600</t>
  </si>
  <si>
    <t>4600/9200</t>
  </si>
  <si>
    <t>НМ</t>
  </si>
  <si>
    <t>Н/водой</t>
  </si>
  <si>
    <t>ВТ-6000-2У3</t>
  </si>
  <si>
    <t>3500/6000</t>
  </si>
  <si>
    <t>ВБД-4600-1500У3</t>
  </si>
  <si>
    <t>БВД-4000-3000У3</t>
  </si>
  <si>
    <t>518/940</t>
  </si>
  <si>
    <t>530/1060</t>
  </si>
  <si>
    <t>7750/14040</t>
  </si>
  <si>
    <t>7640/15280</t>
  </si>
  <si>
    <r>
      <t xml:space="preserve">18,5 </t>
    </r>
    <r>
      <rPr>
        <sz val="12"/>
        <rFont val="Calibri"/>
        <family val="2"/>
      </rPr>
      <t>×</t>
    </r>
    <r>
      <rPr>
        <sz val="12"/>
        <rFont val="Times New Roman"/>
        <family val="1"/>
      </rPr>
      <t xml:space="preserve"> 4</t>
    </r>
  </si>
  <si>
    <t>Пропускная способность воздушных линий 35‒1150 кВ</t>
  </si>
  <si>
    <t>Номинальное напряжение линии, кВ</t>
  </si>
  <si>
    <t>Наибольшая передаваемая мощность на одну цепь, МВт</t>
  </si>
  <si>
    <t>Наибольшая длина передачи, км</t>
  </si>
  <si>
    <t>5 – 15</t>
  </si>
  <si>
    <t>30 – 60</t>
  </si>
  <si>
    <t>25 – 50</t>
  </si>
  <si>
    <t>50 – 150</t>
  </si>
  <si>
    <t>100 – 200</t>
  </si>
  <si>
    <t>150 – 250</t>
  </si>
  <si>
    <t>300 – 400</t>
  </si>
  <si>
    <t>200 – 300</t>
  </si>
  <si>
    <t>500 – 700</t>
  </si>
  <si>
    <t>600 – 1000</t>
  </si>
  <si>
    <t>700 – 900</t>
  </si>
  <si>
    <t>800 – 1200</t>
  </si>
  <si>
    <t>1800 – 2200</t>
  </si>
  <si>
    <t>1200 – 2000</t>
  </si>
  <si>
    <t>4000 – 6000</t>
  </si>
  <si>
    <t>2500 – 3000</t>
  </si>
  <si>
    <t>Минимально допустимые по условиям коронирования диаметры проводов воздушных линий электропередачи</t>
  </si>
  <si>
    <t>Напряжение ВЛ, кВ</t>
  </si>
  <si>
    <r>
      <t>d</t>
    </r>
    <r>
      <rPr>
        <vertAlign val="subscript"/>
        <sz val="10"/>
        <rFont val="Arial Cyr"/>
        <family val="0"/>
      </rPr>
      <t>min</t>
    </r>
    <r>
      <rPr>
        <sz val="10"/>
        <rFont val="Arial Cyr"/>
        <family val="0"/>
      </rPr>
      <t>, мм</t>
    </r>
  </si>
  <si>
    <t>Марка провода</t>
  </si>
  <si>
    <t>АС 70/11</t>
  </si>
  <si>
    <t>АС 120/19</t>
  </si>
  <si>
    <t>АС 240/39</t>
  </si>
  <si>
    <t>АС 600/72</t>
  </si>
  <si>
    <t>3×17,1</t>
  </si>
  <si>
    <t>3 × АС 150/24</t>
  </si>
  <si>
    <t>2×21,6</t>
  </si>
  <si>
    <t>2 × АС 240/39</t>
  </si>
  <si>
    <t>3×24,5</t>
  </si>
  <si>
    <t>3 × АС 300/66</t>
  </si>
  <si>
    <t>2×36,2</t>
  </si>
  <si>
    <t>2 × АС 700/86</t>
  </si>
  <si>
    <r>
      <t>S</t>
    </r>
    <r>
      <rPr>
        <vertAlign val="subscript"/>
        <sz val="12"/>
        <rFont val="Times New Roman"/>
        <family val="1"/>
      </rPr>
      <t>НН</t>
    </r>
    <r>
      <rPr>
        <sz val="12"/>
        <rFont val="Times New Roman"/>
        <family val="1"/>
      </rPr>
      <t>, МВ</t>
    </r>
    <r>
      <rPr>
        <sz val="12"/>
        <rFont val="Arial Cyr"/>
        <family val="0"/>
      </rPr>
      <t>·</t>
    </r>
    <r>
      <rPr>
        <sz val="12"/>
        <rFont val="Times New Roman"/>
        <family val="1"/>
      </rPr>
      <t>А</t>
    </r>
  </si>
  <si>
    <t>Напряжение обмотки, кВ</t>
  </si>
  <si>
    <t>Потери, кВт</t>
  </si>
  <si>
    <r>
      <t>u</t>
    </r>
    <r>
      <rPr>
        <vertAlign val="subscript"/>
        <sz val="12"/>
        <rFont val="Times New Roman"/>
        <family val="1"/>
      </rPr>
      <t>к</t>
    </r>
    <r>
      <rPr>
        <sz val="12"/>
        <rFont val="Times New Roman"/>
        <family val="1"/>
      </rPr>
      <t>, %</t>
    </r>
  </si>
  <si>
    <r>
      <t>I</t>
    </r>
    <r>
      <rPr>
        <vertAlign val="subscript"/>
        <sz val="12"/>
        <rFont val="Times New Roman"/>
        <family val="1"/>
      </rPr>
      <t>х</t>
    </r>
    <r>
      <rPr>
        <sz val="12"/>
        <rFont val="Times New Roman"/>
        <family val="1"/>
      </rPr>
      <t>, %</t>
    </r>
  </si>
  <si>
    <t>Габариты,м</t>
  </si>
  <si>
    <t>ВН</t>
  </si>
  <si>
    <t>СН</t>
  </si>
  <si>
    <t>НН</t>
  </si>
  <si>
    <r>
      <t>P</t>
    </r>
    <r>
      <rPr>
        <vertAlign val="subscript"/>
        <sz val="12"/>
        <rFont val="Times New Roman"/>
        <family val="1"/>
      </rPr>
      <t>х</t>
    </r>
  </si>
  <si>
    <r>
      <t>P</t>
    </r>
    <r>
      <rPr>
        <vertAlign val="subscript"/>
        <sz val="12"/>
        <rFont val="Times New Roman"/>
        <family val="1"/>
      </rPr>
      <t>к</t>
    </r>
  </si>
  <si>
    <t>ВН-СН</t>
  </si>
  <si>
    <t>ВН-НН</t>
  </si>
  <si>
    <t>СН-НН (НН-НН)</t>
  </si>
  <si>
    <t>длина</t>
  </si>
  <si>
    <t>ширина</t>
  </si>
  <si>
    <t>высота</t>
  </si>
  <si>
    <t>масла</t>
  </si>
  <si>
    <t>транс-портная</t>
  </si>
  <si>
    <t>полная</t>
  </si>
  <si>
    <t>СН-НН</t>
  </si>
  <si>
    <t>Высшее напряжение 110 кВ</t>
  </si>
  <si>
    <t>ТМ-2500/110</t>
  </si>
  <si>
    <t>6,3; 10,5</t>
  </si>
  <si>
    <t>ТМ-4000/110</t>
  </si>
  <si>
    <t>ТМ-6300/110</t>
  </si>
  <si>
    <t>ТД-10000/110</t>
  </si>
  <si>
    <t>ТД-16000/110</t>
  </si>
  <si>
    <t>ТД-25000/110</t>
  </si>
  <si>
    <t>ТД-32000/110</t>
  </si>
  <si>
    <t>ТД-40000/110</t>
  </si>
  <si>
    <t>ТДЦ-80000/110</t>
  </si>
  <si>
    <t>3,15; 6,3; 10,5; 13,8</t>
  </si>
  <si>
    <t>ТДЦ-125000/110</t>
  </si>
  <si>
    <t>10,5; 13,8</t>
  </si>
  <si>
    <t>ТДЦ-200000/110</t>
  </si>
  <si>
    <t>13,8; 15,75</t>
  </si>
  <si>
    <t>ТДЦ-250000/110</t>
  </si>
  <si>
    <t>15,75</t>
  </si>
  <si>
    <t>ТДЦ-400000/110</t>
  </si>
  <si>
    <t>20</t>
  </si>
  <si>
    <t>ТМН-2500/110</t>
  </si>
  <si>
    <t>6,6; 11</t>
  </si>
  <si>
    <t>ТМН-6300/110</t>
  </si>
  <si>
    <t>6,6; 11; 16,5</t>
  </si>
  <si>
    <t>ТДН-10000/110</t>
  </si>
  <si>
    <t>6,6; 11; 16,5; 22; 34,5</t>
  </si>
  <si>
    <t>ТДН-16000/110</t>
  </si>
  <si>
    <t>ТДН-25000/110</t>
  </si>
  <si>
    <t>38,5</t>
  </si>
  <si>
    <t>ТДН-40000/110</t>
  </si>
  <si>
    <t>ТДН-63000/110</t>
  </si>
  <si>
    <t>ТДН-80000/110</t>
  </si>
  <si>
    <t>ТРДН-25000/110</t>
  </si>
  <si>
    <t>6,3-6,3; 6,3-10,5; 10,5-10,5</t>
  </si>
  <si>
    <t>ТРДНС-25000/110</t>
  </si>
  <si>
    <t>ТРДН-40000/110</t>
  </si>
  <si>
    <t>ТРДНС-40000/110</t>
  </si>
  <si>
    <t>ТРДН-63000/110</t>
  </si>
  <si>
    <t>ТРДНС-63000/110</t>
  </si>
  <si>
    <t>ТРДН-80000/110</t>
  </si>
  <si>
    <t>ТРНДЦН-40000/110-84У1</t>
  </si>
  <si>
    <t>6,6-6,6; 11-6,6; 11-11</t>
  </si>
  <si>
    <t>ТРДЦН-125000/110</t>
  </si>
  <si>
    <t>10,5-10,5</t>
  </si>
  <si>
    <t>ТРДЦНК-63000/110-У1</t>
  </si>
  <si>
    <t>ТРДЦНК-80000/110-У1</t>
  </si>
  <si>
    <t>ТМТН-6300/110</t>
  </si>
  <si>
    <t>16,5; 22; 38,5</t>
  </si>
  <si>
    <t>ТДТН-10000/110</t>
  </si>
  <si>
    <t>16,5; 22; 34,5; 38,5</t>
  </si>
  <si>
    <t>ТДТН-16000/110</t>
  </si>
  <si>
    <t>22; 34,5; 38,5</t>
  </si>
  <si>
    <t>ТДТН-25000/110</t>
  </si>
  <si>
    <t>11; 22; 34,5; 38,5</t>
  </si>
  <si>
    <t>ТДТН-40000/110</t>
  </si>
  <si>
    <t>ТДТН-63000/110</t>
  </si>
  <si>
    <t>11; 38,5</t>
  </si>
  <si>
    <t>ТДТН (ТДЦТН)-80000/110</t>
  </si>
  <si>
    <t>Высшее напряжение 150 кВ</t>
  </si>
  <si>
    <t>ТМН-4000/150</t>
  </si>
  <si>
    <t>ТМН-6300/150</t>
  </si>
  <si>
    <t>ТДН-16000/150-70У1</t>
  </si>
  <si>
    <t>ТРДН-32000/150</t>
  </si>
  <si>
    <t>ТРДНС-32000/150</t>
  </si>
  <si>
    <t>ТРДН-63000/150</t>
  </si>
  <si>
    <t>ТРДНС-63000/150</t>
  </si>
  <si>
    <t>ТДЦ-125000/150</t>
  </si>
  <si>
    <t>ТДЦ-250000/150</t>
  </si>
  <si>
    <t>10,5; 13,8; 15,75; 18</t>
  </si>
  <si>
    <t>ТЦ-250000/150-73У1</t>
  </si>
  <si>
    <t>10,5; 13,8; 15,75</t>
  </si>
  <si>
    <t>ТДЦ-400000/150</t>
  </si>
  <si>
    <t>ТДТН-16000/150-70У1</t>
  </si>
  <si>
    <t>ТДТН-25000/150-70У1</t>
  </si>
  <si>
    <t>ТДТН-40000/150-70У1</t>
  </si>
  <si>
    <t>ТДТН-40000/150</t>
  </si>
  <si>
    <t>6,6</t>
  </si>
  <si>
    <t>ТДТН-63000/150-70У1</t>
  </si>
  <si>
    <t>ТДТН-63000/150-85У1</t>
  </si>
  <si>
    <t>АТДЦТН-100000/150</t>
  </si>
  <si>
    <t>11</t>
  </si>
  <si>
    <t>Высшее напряжение 220 кВ</t>
  </si>
  <si>
    <t>ТД-80000/220</t>
  </si>
  <si>
    <t>6,3; 10,5; 13,8</t>
  </si>
  <si>
    <t>ТДЦ-125000/220</t>
  </si>
  <si>
    <t>ТЦ-160000/220</t>
  </si>
  <si>
    <t>ТДЦ (ТЦ)-200000/220</t>
  </si>
  <si>
    <t>13,8; 15,75; 18</t>
  </si>
  <si>
    <t>ТДЦ (ТЦ)-250000/220</t>
  </si>
  <si>
    <t>ТДЦ (ТЦ)-400000/220-73(71)У1</t>
  </si>
  <si>
    <t>13,8; 15,75; 20</t>
  </si>
  <si>
    <t>ТДЦ-400000/220-78Т1</t>
  </si>
  <si>
    <t>ТЦ-630000/220-74У1</t>
  </si>
  <si>
    <t>15,75; 20</t>
  </si>
  <si>
    <t>ТНЦ-630000/220</t>
  </si>
  <si>
    <t>15,75; 20; 24</t>
  </si>
  <si>
    <t>ТНЦ-1000000/220</t>
  </si>
  <si>
    <t>ТРДН-32000/220</t>
  </si>
  <si>
    <t>6,3-6,3; 6,6-6,6; 11-11; 11-6,6</t>
  </si>
  <si>
    <t>ТРДНС-32000/220</t>
  </si>
  <si>
    <t>6,3-6,3</t>
  </si>
  <si>
    <t>ТРДНС-40000/220</t>
  </si>
  <si>
    <t>ТРДНС-40000/220-80Т1</t>
  </si>
  <si>
    <t>45/50</t>
  </si>
  <si>
    <t>ТРДН-63000/220</t>
  </si>
  <si>
    <t>ТРДНС-63000/220</t>
  </si>
  <si>
    <t>ТРДЦН-100000/220</t>
  </si>
  <si>
    <t xml:space="preserve">11-11 </t>
  </si>
  <si>
    <t>ТРДЦН-160000/220</t>
  </si>
  <si>
    <t>11-11</t>
  </si>
  <si>
    <t>ТРДЦН-200000/220</t>
  </si>
  <si>
    <t>ТДТН-25000/220</t>
  </si>
  <si>
    <t>ТДТН-40000/220</t>
  </si>
  <si>
    <t>ТДТН-40000/220-81У1</t>
  </si>
  <si>
    <t>48/55</t>
  </si>
  <si>
    <t>ТДТН-63000/220</t>
  </si>
  <si>
    <t>ТДЦТН-63000/220-74Т1</t>
  </si>
  <si>
    <t>АТДЦТН-63000/220/110</t>
  </si>
  <si>
    <t>6,6; 11; 38,5</t>
  </si>
  <si>
    <t>АТДЦТН-125000/220/110</t>
  </si>
  <si>
    <t>6,3; 6,6; 10,5; 11; 38,5</t>
  </si>
  <si>
    <t>АТДЦТН-200000/220/110</t>
  </si>
  <si>
    <t>80; 100</t>
  </si>
  <si>
    <t>АТДЦТН-250000/220/110</t>
  </si>
  <si>
    <t>125; 100</t>
  </si>
  <si>
    <t>10,5; 11; 38,5</t>
  </si>
  <si>
    <t>АТДЦТН-250000/220/110-75У1</t>
  </si>
  <si>
    <t>11; 13,8; 15,75; 38,5</t>
  </si>
  <si>
    <t>Высшее напряжение 330 кВ</t>
  </si>
  <si>
    <t>ТДЦ-125000/330</t>
  </si>
  <si>
    <t>ТДЦ(ТЦ)-200000/330</t>
  </si>
  <si>
    <t>ТДЦ-250000/330</t>
  </si>
  <si>
    <t>ТЦ-250000/330</t>
  </si>
  <si>
    <t>ТДЦ-400000/330</t>
  </si>
  <si>
    <t>ТЦ-400000/330</t>
  </si>
  <si>
    <t>ТЦ-630000/330-71У1</t>
  </si>
  <si>
    <t>ТНЦ-630000/330</t>
  </si>
  <si>
    <t>ТЦ-1000000/330-69У1</t>
  </si>
  <si>
    <t>ТЦН-1000000/330</t>
  </si>
  <si>
    <t>ТНЦ-1250000/330</t>
  </si>
  <si>
    <t>ТРДНС-40000/330</t>
  </si>
  <si>
    <t>6,3-6,3; 10,5-10,5; 10,5-6,3</t>
  </si>
  <si>
    <t>ТРДЦН-63000/330</t>
  </si>
  <si>
    <t>АТДЦТН-125000/330/110</t>
  </si>
  <si>
    <t>АТДЦТН-200000/330/110</t>
  </si>
  <si>
    <t>АТДЦТН-250000/330/150</t>
  </si>
  <si>
    <t>10,5; 38,5</t>
  </si>
  <si>
    <t>АТДЦН-400000/330/150</t>
  </si>
  <si>
    <t>3×АОДЦТН-133000/330/220</t>
  </si>
  <si>
    <t>Высшее напряжение 500 кВ</t>
  </si>
  <si>
    <t>ТДЦ-250000/500</t>
  </si>
  <si>
    <t>13.8; 15,75; 20</t>
  </si>
  <si>
    <t>ТЦ-250000/500</t>
  </si>
  <si>
    <t>ТДЦ-400000/500</t>
  </si>
  <si>
    <t>ТЦ-400000/500</t>
  </si>
  <si>
    <t>20; 15,75</t>
  </si>
  <si>
    <t>ТЦ-630000/500</t>
  </si>
  <si>
    <t>15,75; 20; 24; 36,75</t>
  </si>
  <si>
    <t>ТНЦ-1000000/500</t>
  </si>
  <si>
    <r>
      <t>3</t>
    </r>
    <r>
      <rPr>
        <sz val="12"/>
        <rFont val="Arial Cyr"/>
        <family val="0"/>
      </rPr>
      <t>×</t>
    </r>
    <r>
      <rPr>
        <sz val="12"/>
        <rFont val="Times New Roman"/>
        <family val="1"/>
      </rPr>
      <t>ОРЦ-333000/500</t>
    </r>
  </si>
  <si>
    <t>15,75-15,75; 20-20</t>
  </si>
  <si>
    <t>3×ОРЦ-417000/500</t>
  </si>
  <si>
    <t>15,75-15,75</t>
  </si>
  <si>
    <t>3×ОРНЦ-533000/500</t>
  </si>
  <si>
    <t>15,75-15,75; 24-24</t>
  </si>
  <si>
    <r>
      <t>24Y-24</t>
    </r>
    <r>
      <rPr>
        <sz val="12"/>
        <rFont val="Calibri"/>
        <family val="2"/>
      </rPr>
      <t>Δ</t>
    </r>
  </si>
  <si>
    <t>3×АОРЦТ-135000/500/220-78У1</t>
  </si>
  <si>
    <t>90; 80</t>
  </si>
  <si>
    <t>13,8-13,8; 18-18</t>
  </si>
  <si>
    <t>3×АОРДЦТ-135000/500/220-78У1</t>
  </si>
  <si>
    <t>АТДЦТН-250000/500/110</t>
  </si>
  <si>
    <t>АТДЦН-500000/500/220</t>
  </si>
  <si>
    <t>3×АОДЦТН-167000/500/330-76У1</t>
  </si>
  <si>
    <t>3×АОДЦТН-167000/500/220</t>
  </si>
  <si>
    <t>150; 201; 249</t>
  </si>
  <si>
    <t>10,5; 11; 38,5; 13,8; 15,75; 20</t>
  </si>
  <si>
    <t>3×АОДЦТН-267000/500/220</t>
  </si>
  <si>
    <t>201; 249; 360</t>
  </si>
  <si>
    <t>10,5; 13,8; 38,5; 15,75; 20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</si>
</sst>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</numFmts>
  <fonts count="49">
    <font>
      <sz val="10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vertAlign val="subscript"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i/>
      <vertAlign val="subscript"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vertAlign val="subscript"/>
      <sz val="10"/>
      <name val="Arial Cyr"/>
      <family val="0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32" borderId="10" xfId="0" applyFont="1" applyFill="1" applyBorder="1" applyAlignment="1">
      <alignment horizontal="center" vertical="center"/>
    </xf>
    <xf numFmtId="172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center" vertical="center"/>
    </xf>
    <xf numFmtId="172" fontId="1" fillId="4" borderId="10" xfId="0" applyNumberFormat="1" applyFont="1" applyFill="1" applyBorder="1" applyAlignment="1">
      <alignment horizontal="center" vertical="center"/>
    </xf>
    <xf numFmtId="49" fontId="1" fillId="4" borderId="10" xfId="0" applyNumberFormat="1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28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0" xfId="0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1" fillId="34" borderId="16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31" fillId="4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31" fillId="0" borderId="1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38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A3"/>
    </sheetView>
  </sheetViews>
  <sheetFormatPr defaultColWidth="9.00390625" defaultRowHeight="12.75" outlineLevelRow="1"/>
  <cols>
    <col min="1" max="1" width="17.00390625" style="1" customWidth="1"/>
    <col min="2" max="3" width="9.125" style="3" customWidth="1"/>
    <col min="4" max="21" width="9.125" style="1" customWidth="1"/>
    <col min="22" max="22" width="13.75390625" style="1" customWidth="1"/>
    <col min="23" max="23" width="27.625" style="1" customWidth="1"/>
    <col min="24" max="24" width="9.125" style="1" customWidth="1"/>
    <col min="25" max="25" width="11.375" style="1" customWidth="1"/>
    <col min="26" max="16384" width="9.125" style="1" customWidth="1"/>
  </cols>
  <sheetData>
    <row r="1" spans="1:53" s="2" customFormat="1" ht="36" customHeight="1">
      <c r="A1" s="21" t="s">
        <v>0</v>
      </c>
      <c r="B1" s="23" t="s">
        <v>2</v>
      </c>
      <c r="C1" s="23" t="s">
        <v>1</v>
      </c>
      <c r="D1" s="23" t="s">
        <v>3</v>
      </c>
      <c r="E1" s="23" t="s">
        <v>4</v>
      </c>
      <c r="F1" s="21" t="s">
        <v>9</v>
      </c>
      <c r="G1" s="23" t="s">
        <v>5</v>
      </c>
      <c r="H1" s="21" t="s">
        <v>6</v>
      </c>
      <c r="I1" s="21"/>
      <c r="J1" s="21" t="s">
        <v>10</v>
      </c>
      <c r="K1" s="21"/>
      <c r="L1" s="21"/>
      <c r="M1" s="21"/>
      <c r="N1" s="21"/>
      <c r="O1" s="21"/>
      <c r="P1" s="22" t="s">
        <v>15</v>
      </c>
      <c r="Q1" s="22" t="s">
        <v>16</v>
      </c>
      <c r="R1" s="22" t="s">
        <v>17</v>
      </c>
      <c r="S1" s="21" t="s">
        <v>18</v>
      </c>
      <c r="T1" s="21"/>
      <c r="U1" s="21"/>
      <c r="V1" s="21"/>
      <c r="W1" s="21"/>
      <c r="X1" s="21"/>
      <c r="Y1" s="21"/>
      <c r="Z1" s="21" t="s">
        <v>26</v>
      </c>
      <c r="AA1" s="21"/>
      <c r="AB1" s="21"/>
      <c r="AC1" s="21" t="s">
        <v>27</v>
      </c>
      <c r="AD1" s="21" t="s">
        <v>28</v>
      </c>
      <c r="AE1" s="21" t="s">
        <v>29</v>
      </c>
      <c r="AF1" s="21"/>
      <c r="AG1" s="21" t="s">
        <v>32</v>
      </c>
      <c r="AH1" s="21" t="s">
        <v>33</v>
      </c>
      <c r="AI1" s="21"/>
      <c r="AJ1" s="22" t="s">
        <v>37</v>
      </c>
      <c r="AK1" s="21" t="s">
        <v>38</v>
      </c>
      <c r="AL1" s="21"/>
      <c r="AM1" s="21"/>
      <c r="AN1" s="21"/>
      <c r="AO1" s="21"/>
      <c r="AP1" s="21" t="s">
        <v>42</v>
      </c>
      <c r="AQ1" s="21"/>
      <c r="AR1" s="21"/>
      <c r="AS1" s="21"/>
      <c r="AT1" s="21"/>
      <c r="AU1" s="21"/>
      <c r="AV1" s="21"/>
      <c r="AW1" s="22" t="s">
        <v>52</v>
      </c>
      <c r="AX1" s="21" t="s">
        <v>53</v>
      </c>
      <c r="AY1" s="21"/>
      <c r="AZ1" s="21"/>
      <c r="BA1" s="21" t="s">
        <v>56</v>
      </c>
    </row>
    <row r="2" spans="1:53" s="2" customFormat="1" ht="36" customHeight="1">
      <c r="A2" s="21"/>
      <c r="B2" s="23"/>
      <c r="C2" s="23"/>
      <c r="D2" s="23"/>
      <c r="E2" s="23"/>
      <c r="F2" s="21"/>
      <c r="G2" s="23"/>
      <c r="H2" s="22" t="s">
        <v>7</v>
      </c>
      <c r="I2" s="22" t="s">
        <v>8</v>
      </c>
      <c r="J2" s="23" t="s">
        <v>11</v>
      </c>
      <c r="K2" s="23" t="s">
        <v>12</v>
      </c>
      <c r="L2" s="21" t="s">
        <v>13</v>
      </c>
      <c r="M2" s="23" t="s">
        <v>14</v>
      </c>
      <c r="N2" s="22" t="s">
        <v>7</v>
      </c>
      <c r="O2" s="22" t="s">
        <v>8</v>
      </c>
      <c r="P2" s="22"/>
      <c r="Q2" s="22"/>
      <c r="R2" s="22"/>
      <c r="S2" s="23" t="s">
        <v>20</v>
      </c>
      <c r="T2" s="23" t="s">
        <v>21</v>
      </c>
      <c r="U2" s="23" t="s">
        <v>22</v>
      </c>
      <c r="V2" s="22" t="s">
        <v>23</v>
      </c>
      <c r="W2" s="21" t="s">
        <v>19</v>
      </c>
      <c r="X2" s="21"/>
      <c r="Y2" s="21"/>
      <c r="Z2" s="22" t="s">
        <v>34</v>
      </c>
      <c r="AA2" s="22" t="s">
        <v>35</v>
      </c>
      <c r="AB2" s="22" t="s">
        <v>36</v>
      </c>
      <c r="AC2" s="23"/>
      <c r="AD2" s="23"/>
      <c r="AE2" s="22" t="s">
        <v>30</v>
      </c>
      <c r="AF2" s="22" t="s">
        <v>31</v>
      </c>
      <c r="AG2" s="21"/>
      <c r="AH2" s="22" t="s">
        <v>34</v>
      </c>
      <c r="AI2" s="22" t="s">
        <v>36</v>
      </c>
      <c r="AJ2" s="22"/>
      <c r="AK2" s="23" t="s">
        <v>45</v>
      </c>
      <c r="AL2" s="23" t="s">
        <v>46</v>
      </c>
      <c r="AM2" s="23" t="s">
        <v>39</v>
      </c>
      <c r="AN2" s="23" t="s">
        <v>40</v>
      </c>
      <c r="AO2" s="23" t="s">
        <v>41</v>
      </c>
      <c r="AP2" s="23" t="s">
        <v>43</v>
      </c>
      <c r="AQ2" s="23" t="s">
        <v>44</v>
      </c>
      <c r="AR2" s="23" t="s">
        <v>47</v>
      </c>
      <c r="AS2" s="23" t="s">
        <v>48</v>
      </c>
      <c r="AT2" s="23" t="s">
        <v>49</v>
      </c>
      <c r="AU2" s="23" t="s">
        <v>50</v>
      </c>
      <c r="AV2" s="23" t="s">
        <v>51</v>
      </c>
      <c r="AW2" s="22"/>
      <c r="AX2" s="22" t="s">
        <v>54</v>
      </c>
      <c r="AY2" s="22" t="s">
        <v>55</v>
      </c>
      <c r="AZ2" s="22" t="s">
        <v>31</v>
      </c>
      <c r="BA2" s="21"/>
    </row>
    <row r="3" spans="1:53" s="4" customFormat="1" ht="126" customHeight="1">
      <c r="A3" s="21"/>
      <c r="B3" s="23"/>
      <c r="C3" s="23"/>
      <c r="D3" s="23"/>
      <c r="E3" s="23"/>
      <c r="F3" s="21"/>
      <c r="G3" s="23"/>
      <c r="H3" s="22"/>
      <c r="I3" s="22"/>
      <c r="J3" s="21"/>
      <c r="K3" s="21"/>
      <c r="L3" s="21"/>
      <c r="M3" s="21"/>
      <c r="N3" s="22"/>
      <c r="O3" s="22"/>
      <c r="P3" s="22"/>
      <c r="Q3" s="22"/>
      <c r="R3" s="22"/>
      <c r="S3" s="21"/>
      <c r="T3" s="21"/>
      <c r="U3" s="21"/>
      <c r="V3" s="22"/>
      <c r="W3" s="9" t="s">
        <v>0</v>
      </c>
      <c r="X3" s="8" t="s">
        <v>24</v>
      </c>
      <c r="Y3" s="8" t="s">
        <v>25</v>
      </c>
      <c r="Z3" s="22"/>
      <c r="AA3" s="22"/>
      <c r="AB3" s="22"/>
      <c r="AC3" s="23"/>
      <c r="AD3" s="23"/>
      <c r="AE3" s="22"/>
      <c r="AF3" s="22"/>
      <c r="AG3" s="21"/>
      <c r="AH3" s="22"/>
      <c r="AI3" s="22"/>
      <c r="AJ3" s="22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2"/>
      <c r="AX3" s="22"/>
      <c r="AY3" s="22"/>
      <c r="AZ3" s="22"/>
      <c r="BA3" s="21"/>
    </row>
    <row r="4" spans="1:53" s="5" customFormat="1" ht="15.75" outlineLevel="1">
      <c r="A4" s="7" t="s">
        <v>62</v>
      </c>
      <c r="B4" s="6">
        <v>3000</v>
      </c>
      <c r="C4" s="6">
        <v>7.5</v>
      </c>
      <c r="D4" s="6">
        <v>6</v>
      </c>
      <c r="E4" s="6">
        <v>6.3</v>
      </c>
      <c r="F4" s="6">
        <v>0.8</v>
      </c>
      <c r="G4" s="14">
        <f aca="true" t="shared" si="0" ref="G4:G37">C4/(SQRT(3)*E4)</f>
        <v>0.6873217490352688</v>
      </c>
      <c r="H4" s="6" t="s">
        <v>63</v>
      </c>
      <c r="I4" s="6" t="s">
        <v>58</v>
      </c>
      <c r="J4" s="6" t="s">
        <v>58</v>
      </c>
      <c r="K4" s="6" t="s">
        <v>58</v>
      </c>
      <c r="L4" s="6" t="s">
        <v>58</v>
      </c>
      <c r="M4" s="6" t="s">
        <v>58</v>
      </c>
      <c r="N4" s="6" t="s">
        <v>63</v>
      </c>
      <c r="O4" s="6" t="s">
        <v>58</v>
      </c>
      <c r="P4" s="6" t="s">
        <v>63</v>
      </c>
      <c r="Q4" s="6" t="s">
        <v>58</v>
      </c>
      <c r="R4" s="6">
        <v>6</v>
      </c>
      <c r="S4" s="6">
        <v>140</v>
      </c>
      <c r="T4" s="6">
        <v>115</v>
      </c>
      <c r="U4" s="6">
        <v>249</v>
      </c>
      <c r="V4" s="6" t="s">
        <v>111</v>
      </c>
      <c r="W4" s="6" t="s">
        <v>112</v>
      </c>
      <c r="X4" s="6">
        <v>250</v>
      </c>
      <c r="Y4" s="6">
        <v>320</v>
      </c>
      <c r="Z4" s="6" t="s">
        <v>113</v>
      </c>
      <c r="AA4" s="6" t="s">
        <v>113</v>
      </c>
      <c r="AB4" s="6" t="s">
        <v>113</v>
      </c>
      <c r="AC4" s="6">
        <v>97.6</v>
      </c>
      <c r="AD4" s="6">
        <v>1.3</v>
      </c>
      <c r="AE4" s="6">
        <v>3.25</v>
      </c>
      <c r="AF4" s="6">
        <v>3.62</v>
      </c>
      <c r="AG4" s="6">
        <v>0.822</v>
      </c>
      <c r="AH4" s="6">
        <v>0.0124</v>
      </c>
      <c r="AI4" s="6">
        <v>0.344</v>
      </c>
      <c r="AJ4" s="6" t="s">
        <v>58</v>
      </c>
      <c r="AK4" s="6">
        <v>0.1208</v>
      </c>
      <c r="AL4" s="6">
        <v>0.1708</v>
      </c>
      <c r="AM4" s="6">
        <v>1.651</v>
      </c>
      <c r="AN4" s="6">
        <v>0.147</v>
      </c>
      <c r="AO4" s="6">
        <v>0.067</v>
      </c>
      <c r="AP4" s="6">
        <v>7.45</v>
      </c>
      <c r="AQ4" s="6">
        <v>0.77</v>
      </c>
      <c r="AR4" s="6">
        <v>1.32</v>
      </c>
      <c r="AS4" s="6">
        <v>1.54</v>
      </c>
      <c r="AT4" s="6">
        <v>0.0962</v>
      </c>
      <c r="AU4" s="6">
        <v>0.13</v>
      </c>
      <c r="AV4" s="6">
        <v>0.106</v>
      </c>
      <c r="AW4" s="6">
        <v>0.15</v>
      </c>
      <c r="AX4" s="6">
        <v>21.1</v>
      </c>
      <c r="AY4" s="6" t="s">
        <v>58</v>
      </c>
      <c r="AZ4" s="6">
        <v>6.2</v>
      </c>
      <c r="BA4" s="6">
        <v>43.9</v>
      </c>
    </row>
    <row r="5" spans="1:53" s="12" customFormat="1" ht="15.75" outlineLevel="1">
      <c r="A5" s="16" t="s">
        <v>62</v>
      </c>
      <c r="B5" s="17">
        <v>3000</v>
      </c>
      <c r="C5" s="17">
        <v>7.5</v>
      </c>
      <c r="D5" s="17">
        <v>6</v>
      </c>
      <c r="E5" s="17">
        <v>10.5</v>
      </c>
      <c r="F5" s="17">
        <v>0.8</v>
      </c>
      <c r="G5" s="18">
        <f t="shared" si="0"/>
        <v>0.41239304942116123</v>
      </c>
      <c r="H5" s="17" t="s">
        <v>63</v>
      </c>
      <c r="I5" s="17" t="s">
        <v>58</v>
      </c>
      <c r="J5" s="17" t="s">
        <v>58</v>
      </c>
      <c r="K5" s="17" t="s">
        <v>58</v>
      </c>
      <c r="L5" s="17" t="s">
        <v>58</v>
      </c>
      <c r="M5" s="17" t="s">
        <v>58</v>
      </c>
      <c r="N5" s="17" t="s">
        <v>63</v>
      </c>
      <c r="O5" s="17" t="s">
        <v>58</v>
      </c>
      <c r="P5" s="17" t="s">
        <v>63</v>
      </c>
      <c r="Q5" s="17" t="s">
        <v>58</v>
      </c>
      <c r="R5" s="17">
        <v>6</v>
      </c>
      <c r="S5" s="17">
        <v>139</v>
      </c>
      <c r="T5" s="17">
        <v>101</v>
      </c>
      <c r="U5" s="17">
        <v>246</v>
      </c>
      <c r="V5" s="17" t="s">
        <v>111</v>
      </c>
      <c r="W5" s="17" t="s">
        <v>112</v>
      </c>
      <c r="X5" s="17">
        <v>250</v>
      </c>
      <c r="Y5" s="17">
        <v>320</v>
      </c>
      <c r="Z5" s="17" t="s">
        <v>113</v>
      </c>
      <c r="AA5" s="17" t="s">
        <v>113</v>
      </c>
      <c r="AB5" s="17" t="s">
        <v>113</v>
      </c>
      <c r="AC5" s="17">
        <v>97.6</v>
      </c>
      <c r="AD5" s="17">
        <v>1.3</v>
      </c>
      <c r="AE5" s="17">
        <v>2.95</v>
      </c>
      <c r="AF5" s="17">
        <v>3.33</v>
      </c>
      <c r="AG5" s="17">
        <v>0.692</v>
      </c>
      <c r="AH5" s="17">
        <v>0.0332</v>
      </c>
      <c r="AI5" s="17">
        <v>0.341</v>
      </c>
      <c r="AJ5" s="17" t="s">
        <v>58</v>
      </c>
      <c r="AK5" s="17">
        <v>0.119</v>
      </c>
      <c r="AL5" s="17">
        <v>0.172</v>
      </c>
      <c r="AM5" s="17">
        <v>1.71</v>
      </c>
      <c r="AN5" s="17">
        <v>0.145</v>
      </c>
      <c r="AO5" s="17">
        <v>0.0577</v>
      </c>
      <c r="AP5" s="17">
        <v>7.26</v>
      </c>
      <c r="AQ5" s="17">
        <v>0.726</v>
      </c>
      <c r="AR5" s="17">
        <v>1.24</v>
      </c>
      <c r="AS5" s="17">
        <v>1.42</v>
      </c>
      <c r="AT5" s="17">
        <v>0.0908</v>
      </c>
      <c r="AU5" s="17">
        <v>0.132</v>
      </c>
      <c r="AV5" s="17">
        <v>0.1055</v>
      </c>
      <c r="AW5" s="17" t="s">
        <v>58</v>
      </c>
      <c r="AX5" s="17">
        <v>21.1</v>
      </c>
      <c r="AY5" s="17" t="s">
        <v>58</v>
      </c>
      <c r="AZ5" s="17">
        <v>6.2</v>
      </c>
      <c r="BA5" s="17">
        <v>44.9</v>
      </c>
    </row>
    <row r="6" spans="1:53" s="12" customFormat="1" ht="15.75" outlineLevel="1">
      <c r="A6" s="10" t="s">
        <v>64</v>
      </c>
      <c r="B6" s="11">
        <v>3000</v>
      </c>
      <c r="C6" s="11">
        <v>15</v>
      </c>
      <c r="D6" s="11">
        <v>12</v>
      </c>
      <c r="E6" s="11">
        <v>6.3</v>
      </c>
      <c r="F6" s="11">
        <v>0.8</v>
      </c>
      <c r="G6" s="14">
        <f t="shared" si="0"/>
        <v>1.3746434980705375</v>
      </c>
      <c r="H6" s="6" t="s">
        <v>63</v>
      </c>
      <c r="I6" s="6" t="s">
        <v>58</v>
      </c>
      <c r="J6" s="6" t="s">
        <v>58</v>
      </c>
      <c r="K6" s="6" t="s">
        <v>58</v>
      </c>
      <c r="L6" s="6" t="s">
        <v>58</v>
      </c>
      <c r="M6" s="6" t="s">
        <v>58</v>
      </c>
      <c r="N6" s="6" t="s">
        <v>63</v>
      </c>
      <c r="O6" s="6" t="s">
        <v>58</v>
      </c>
      <c r="P6" s="6" t="s">
        <v>63</v>
      </c>
      <c r="Q6" s="11" t="s">
        <v>59</v>
      </c>
      <c r="R6" s="11">
        <v>6</v>
      </c>
      <c r="S6" s="11">
        <v>234</v>
      </c>
      <c r="T6" s="11">
        <v>103.6</v>
      </c>
      <c r="U6" s="11">
        <v>247</v>
      </c>
      <c r="V6" s="11" t="s">
        <v>111</v>
      </c>
      <c r="W6" s="11" t="s">
        <v>112</v>
      </c>
      <c r="X6" s="11">
        <v>250</v>
      </c>
      <c r="Y6" s="11">
        <v>320</v>
      </c>
      <c r="Z6" s="6" t="s">
        <v>113</v>
      </c>
      <c r="AA6" s="6" t="s">
        <v>113</v>
      </c>
      <c r="AB6" s="6" t="s">
        <v>113</v>
      </c>
      <c r="AC6" s="11">
        <v>97.6</v>
      </c>
      <c r="AD6" s="11">
        <v>2.6</v>
      </c>
      <c r="AE6" s="11">
        <v>3.09</v>
      </c>
      <c r="AF6" s="11">
        <v>3.71</v>
      </c>
      <c r="AG6" s="11">
        <v>0.658</v>
      </c>
      <c r="AH6" s="11">
        <v>0.0046</v>
      </c>
      <c r="AI6" s="11">
        <v>0.559</v>
      </c>
      <c r="AJ6" s="11" t="s">
        <v>58</v>
      </c>
      <c r="AK6" s="11">
        <v>0.114</v>
      </c>
      <c r="AL6" s="11">
        <v>0.174</v>
      </c>
      <c r="AM6" s="11">
        <v>1.85</v>
      </c>
      <c r="AN6" s="11">
        <v>0.14</v>
      </c>
      <c r="AO6" s="11">
        <v>0.0542</v>
      </c>
      <c r="AP6" s="11">
        <v>7.93</v>
      </c>
      <c r="AQ6" s="11">
        <v>0.745</v>
      </c>
      <c r="AR6" s="11">
        <v>1.25</v>
      </c>
      <c r="AS6" s="11">
        <v>1.42</v>
      </c>
      <c r="AT6" s="11">
        <v>0.093</v>
      </c>
      <c r="AU6" s="11">
        <v>0.1645</v>
      </c>
      <c r="AV6" s="11">
        <v>0.131</v>
      </c>
      <c r="AW6" s="11">
        <v>0.3</v>
      </c>
      <c r="AX6" s="11">
        <v>27.8</v>
      </c>
      <c r="AY6" s="11" t="s">
        <v>58</v>
      </c>
      <c r="AZ6" s="11">
        <v>9.79</v>
      </c>
      <c r="BA6" s="11">
        <v>64.4</v>
      </c>
    </row>
    <row r="7" spans="1:53" s="12" customFormat="1" ht="15.75" outlineLevel="1">
      <c r="A7" s="16" t="s">
        <v>64</v>
      </c>
      <c r="B7" s="17">
        <v>3000</v>
      </c>
      <c r="C7" s="17">
        <v>15</v>
      </c>
      <c r="D7" s="17">
        <v>12</v>
      </c>
      <c r="E7" s="17">
        <v>10.5</v>
      </c>
      <c r="F7" s="17">
        <v>0.8</v>
      </c>
      <c r="G7" s="18">
        <f t="shared" si="0"/>
        <v>0.8247860988423225</v>
      </c>
      <c r="H7" s="17" t="s">
        <v>63</v>
      </c>
      <c r="I7" s="17" t="s">
        <v>58</v>
      </c>
      <c r="J7" s="17" t="s">
        <v>58</v>
      </c>
      <c r="K7" s="17" t="s">
        <v>58</v>
      </c>
      <c r="L7" s="17" t="s">
        <v>58</v>
      </c>
      <c r="M7" s="17" t="s">
        <v>58</v>
      </c>
      <c r="N7" s="17" t="s">
        <v>63</v>
      </c>
      <c r="O7" s="17" t="s">
        <v>58</v>
      </c>
      <c r="P7" s="17" t="s">
        <v>63</v>
      </c>
      <c r="Q7" s="17" t="s">
        <v>59</v>
      </c>
      <c r="R7" s="17">
        <v>6</v>
      </c>
      <c r="S7" s="17">
        <v>232</v>
      </c>
      <c r="T7" s="17">
        <v>100.3</v>
      </c>
      <c r="U7" s="17">
        <v>245</v>
      </c>
      <c r="V7" s="17" t="s">
        <v>111</v>
      </c>
      <c r="W7" s="17" t="s">
        <v>112</v>
      </c>
      <c r="X7" s="17">
        <v>250</v>
      </c>
      <c r="Y7" s="17">
        <v>320</v>
      </c>
      <c r="Z7" s="17" t="s">
        <v>113</v>
      </c>
      <c r="AA7" s="17" t="s">
        <v>113</v>
      </c>
      <c r="AB7" s="17" t="s">
        <v>113</v>
      </c>
      <c r="AC7" s="17">
        <v>97.6</v>
      </c>
      <c r="AD7" s="17">
        <v>2.6</v>
      </c>
      <c r="AE7" s="17">
        <v>3.03</v>
      </c>
      <c r="AF7" s="17">
        <v>3.66</v>
      </c>
      <c r="AG7" s="17">
        <v>0.6</v>
      </c>
      <c r="AH7" s="17">
        <v>0.0141</v>
      </c>
      <c r="AI7" s="17">
        <v>0.559</v>
      </c>
      <c r="AJ7" s="17" t="s">
        <v>58</v>
      </c>
      <c r="AK7" s="17">
        <v>0.131</v>
      </c>
      <c r="AL7" s="17">
        <v>0.2</v>
      </c>
      <c r="AM7" s="17">
        <v>2.07</v>
      </c>
      <c r="AN7" s="17">
        <v>0.16</v>
      </c>
      <c r="AO7" s="17">
        <v>0.07165</v>
      </c>
      <c r="AP7" s="17">
        <v>7.9</v>
      </c>
      <c r="AQ7" s="17">
        <v>0.76</v>
      </c>
      <c r="AR7" s="17">
        <v>1.27</v>
      </c>
      <c r="AS7" s="17">
        <v>1.47</v>
      </c>
      <c r="AT7" s="17">
        <v>0.095</v>
      </c>
      <c r="AU7" s="20">
        <v>0.171</v>
      </c>
      <c r="AV7" s="17">
        <v>0.14</v>
      </c>
      <c r="AW7" s="17">
        <v>0.24</v>
      </c>
      <c r="AX7" s="17">
        <v>30.7</v>
      </c>
      <c r="AY7" s="17" t="s">
        <v>58</v>
      </c>
      <c r="AZ7" s="17">
        <v>9.79</v>
      </c>
      <c r="BA7" s="17">
        <v>65</v>
      </c>
    </row>
    <row r="8" spans="1:53" s="12" customFormat="1" ht="15.75" outlineLevel="1">
      <c r="A8" s="10" t="s">
        <v>65</v>
      </c>
      <c r="B8" s="11">
        <v>3000</v>
      </c>
      <c r="C8" s="11">
        <v>25</v>
      </c>
      <c r="D8" s="11">
        <v>20</v>
      </c>
      <c r="E8" s="11">
        <v>6.3</v>
      </c>
      <c r="F8" s="11">
        <v>0.8</v>
      </c>
      <c r="G8" s="14">
        <f t="shared" si="0"/>
        <v>2.2910724967842295</v>
      </c>
      <c r="H8" s="6" t="s">
        <v>63</v>
      </c>
      <c r="I8" s="6" t="s">
        <v>58</v>
      </c>
      <c r="J8" s="6" t="s">
        <v>58</v>
      </c>
      <c r="K8" s="6" t="s">
        <v>58</v>
      </c>
      <c r="L8" s="6" t="s">
        <v>58</v>
      </c>
      <c r="M8" s="6" t="s">
        <v>58</v>
      </c>
      <c r="N8" s="6" t="s">
        <v>63</v>
      </c>
      <c r="O8" s="6" t="s">
        <v>58</v>
      </c>
      <c r="P8" s="6" t="s">
        <v>63</v>
      </c>
      <c r="Q8" s="11" t="s">
        <v>59</v>
      </c>
      <c r="R8" s="11">
        <v>6</v>
      </c>
      <c r="S8" s="11">
        <v>192</v>
      </c>
      <c r="T8" s="11" t="s">
        <v>58</v>
      </c>
      <c r="U8" s="11">
        <v>548</v>
      </c>
      <c r="V8" s="11" t="s">
        <v>131</v>
      </c>
      <c r="W8" s="11" t="s">
        <v>132</v>
      </c>
      <c r="X8" s="11" t="s">
        <v>58</v>
      </c>
      <c r="Y8" s="11" t="s">
        <v>58</v>
      </c>
      <c r="Z8" s="6" t="s">
        <v>113</v>
      </c>
      <c r="AA8" s="6" t="s">
        <v>113</v>
      </c>
      <c r="AB8" s="6" t="s">
        <v>113</v>
      </c>
      <c r="AC8" s="11">
        <v>97.6</v>
      </c>
      <c r="AD8" s="11" t="s">
        <v>58</v>
      </c>
      <c r="AE8" s="11" t="s">
        <v>58</v>
      </c>
      <c r="AF8" s="11" t="s">
        <v>58</v>
      </c>
      <c r="AG8" s="11" t="s">
        <v>58</v>
      </c>
      <c r="AH8" s="11" t="s">
        <v>58</v>
      </c>
      <c r="AI8" s="11" t="s">
        <v>58</v>
      </c>
      <c r="AJ8" s="11" t="s">
        <v>58</v>
      </c>
      <c r="AK8" s="11" t="s">
        <v>58</v>
      </c>
      <c r="AL8" s="11" t="s">
        <v>58</v>
      </c>
      <c r="AM8" s="11" t="s">
        <v>58</v>
      </c>
      <c r="AN8" s="11" t="s">
        <v>58</v>
      </c>
      <c r="AO8" s="11" t="s">
        <v>58</v>
      </c>
      <c r="AP8" s="11" t="s">
        <v>58</v>
      </c>
      <c r="AQ8" s="11" t="s">
        <v>58</v>
      </c>
      <c r="AR8" s="11" t="s">
        <v>58</v>
      </c>
      <c r="AS8" s="11" t="s">
        <v>58</v>
      </c>
      <c r="AT8" s="11" t="s">
        <v>58</v>
      </c>
      <c r="AU8" s="11" t="s">
        <v>58</v>
      </c>
      <c r="AV8" s="11" t="s">
        <v>58</v>
      </c>
      <c r="AW8" s="11" t="s">
        <v>58</v>
      </c>
      <c r="AX8" s="11">
        <v>60</v>
      </c>
      <c r="AY8" s="11">
        <v>37</v>
      </c>
      <c r="AZ8" s="11">
        <v>12.1</v>
      </c>
      <c r="BA8" s="11">
        <v>140</v>
      </c>
    </row>
    <row r="9" spans="1:53" s="12" customFormat="1" ht="15.75" outlineLevel="1">
      <c r="A9" s="16" t="s">
        <v>65</v>
      </c>
      <c r="B9" s="17">
        <v>3000</v>
      </c>
      <c r="C9" s="17">
        <v>25</v>
      </c>
      <c r="D9" s="17">
        <v>20</v>
      </c>
      <c r="E9" s="17">
        <v>10.5</v>
      </c>
      <c r="F9" s="17">
        <v>0.8</v>
      </c>
      <c r="G9" s="18">
        <f t="shared" si="0"/>
        <v>1.3746434980705375</v>
      </c>
      <c r="H9" s="17" t="s">
        <v>63</v>
      </c>
      <c r="I9" s="17" t="s">
        <v>58</v>
      </c>
      <c r="J9" s="17" t="s">
        <v>58</v>
      </c>
      <c r="K9" s="17" t="s">
        <v>58</v>
      </c>
      <c r="L9" s="17" t="s">
        <v>58</v>
      </c>
      <c r="M9" s="17" t="s">
        <v>58</v>
      </c>
      <c r="N9" s="17" t="s">
        <v>63</v>
      </c>
      <c r="O9" s="17" t="s">
        <v>58</v>
      </c>
      <c r="P9" s="17" t="s">
        <v>63</v>
      </c>
      <c r="Q9" s="17" t="s">
        <v>59</v>
      </c>
      <c r="R9" s="17">
        <v>6</v>
      </c>
      <c r="S9" s="17">
        <v>190</v>
      </c>
      <c r="T9" s="17" t="s">
        <v>58</v>
      </c>
      <c r="U9" s="17">
        <v>545</v>
      </c>
      <c r="V9" s="17" t="s">
        <v>131</v>
      </c>
      <c r="W9" s="17" t="s">
        <v>132</v>
      </c>
      <c r="X9" s="17" t="s">
        <v>58</v>
      </c>
      <c r="Y9" s="17" t="s">
        <v>58</v>
      </c>
      <c r="Z9" s="17" t="s">
        <v>113</v>
      </c>
      <c r="AA9" s="17" t="s">
        <v>113</v>
      </c>
      <c r="AB9" s="17" t="s">
        <v>113</v>
      </c>
      <c r="AC9" s="17">
        <v>97.6</v>
      </c>
      <c r="AD9" s="17" t="s">
        <v>58</v>
      </c>
      <c r="AE9" s="17" t="s">
        <v>58</v>
      </c>
      <c r="AF9" s="17" t="s">
        <v>58</v>
      </c>
      <c r="AG9" s="17" t="s">
        <v>58</v>
      </c>
      <c r="AH9" s="17" t="s">
        <v>58</v>
      </c>
      <c r="AI9" s="17" t="s">
        <v>58</v>
      </c>
      <c r="AJ9" s="17" t="s">
        <v>58</v>
      </c>
      <c r="AK9" s="17" t="s">
        <v>58</v>
      </c>
      <c r="AL9" s="17" t="s">
        <v>58</v>
      </c>
      <c r="AM9" s="17" t="s">
        <v>58</v>
      </c>
      <c r="AN9" s="17" t="s">
        <v>58</v>
      </c>
      <c r="AO9" s="17" t="s">
        <v>58</v>
      </c>
      <c r="AP9" s="17" t="s">
        <v>58</v>
      </c>
      <c r="AQ9" s="17" t="s">
        <v>58</v>
      </c>
      <c r="AR9" s="17" t="s">
        <v>58</v>
      </c>
      <c r="AS9" s="17" t="s">
        <v>58</v>
      </c>
      <c r="AT9" s="17" t="s">
        <v>58</v>
      </c>
      <c r="AU9" s="17" t="s">
        <v>58</v>
      </c>
      <c r="AV9" s="17" t="s">
        <v>58</v>
      </c>
      <c r="AW9" s="17" t="s">
        <v>58</v>
      </c>
      <c r="AX9" s="17">
        <v>60</v>
      </c>
      <c r="AY9" s="17">
        <v>37</v>
      </c>
      <c r="AZ9" s="17">
        <v>12.1</v>
      </c>
      <c r="BA9" s="17">
        <v>140</v>
      </c>
    </row>
    <row r="10" spans="1:53" s="12" customFormat="1" ht="15.75" outlineLevel="1">
      <c r="A10" s="10" t="s">
        <v>66</v>
      </c>
      <c r="B10" s="11">
        <v>3000</v>
      </c>
      <c r="C10" s="11">
        <v>40</v>
      </c>
      <c r="D10" s="11">
        <v>32</v>
      </c>
      <c r="E10" s="11">
        <v>6.3</v>
      </c>
      <c r="F10" s="11">
        <v>0.8</v>
      </c>
      <c r="G10" s="14">
        <f t="shared" si="0"/>
        <v>3.665715994854767</v>
      </c>
      <c r="H10" s="6" t="s">
        <v>67</v>
      </c>
      <c r="I10" s="6">
        <v>33</v>
      </c>
      <c r="J10" s="6">
        <v>45.2</v>
      </c>
      <c r="K10" s="6">
        <v>38.4</v>
      </c>
      <c r="L10" s="6">
        <v>0.85</v>
      </c>
      <c r="M10" s="6">
        <v>4.14</v>
      </c>
      <c r="N10" s="6" t="s">
        <v>68</v>
      </c>
      <c r="O10" s="6">
        <v>23</v>
      </c>
      <c r="P10" s="6" t="s">
        <v>68</v>
      </c>
      <c r="Q10" s="11" t="s">
        <v>69</v>
      </c>
      <c r="R10" s="11">
        <v>6</v>
      </c>
      <c r="S10" s="11">
        <v>221</v>
      </c>
      <c r="T10" s="11" t="s">
        <v>58</v>
      </c>
      <c r="U10" s="11">
        <v>492</v>
      </c>
      <c r="V10" s="11" t="s">
        <v>114</v>
      </c>
      <c r="W10" s="11" t="s">
        <v>115</v>
      </c>
      <c r="X10" s="11" t="s">
        <v>116</v>
      </c>
      <c r="Y10" s="11">
        <v>600</v>
      </c>
      <c r="Z10" s="11" t="s">
        <v>117</v>
      </c>
      <c r="AA10" s="11" t="s">
        <v>118</v>
      </c>
      <c r="AB10" s="11" t="s">
        <v>117</v>
      </c>
      <c r="AC10" s="11">
        <v>98.3</v>
      </c>
      <c r="AD10" s="11">
        <v>5.4</v>
      </c>
      <c r="AE10" s="11">
        <v>3.44</v>
      </c>
      <c r="AF10" s="11">
        <v>3.85</v>
      </c>
      <c r="AG10" s="11">
        <v>0.488</v>
      </c>
      <c r="AH10" s="11">
        <v>0.00537</v>
      </c>
      <c r="AI10" s="11">
        <v>0.331</v>
      </c>
      <c r="AJ10" s="11">
        <v>1.78</v>
      </c>
      <c r="AK10" s="11">
        <v>0.143</v>
      </c>
      <c r="AL10" s="11">
        <v>0.238</v>
      </c>
      <c r="AM10" s="11">
        <v>2.458</v>
      </c>
      <c r="AN10" s="11">
        <v>0.174</v>
      </c>
      <c r="AO10" s="11">
        <v>0.068</v>
      </c>
      <c r="AP10" s="11">
        <v>10.4</v>
      </c>
      <c r="AQ10" s="11">
        <v>1.01</v>
      </c>
      <c r="AR10" s="11">
        <v>1.63</v>
      </c>
      <c r="AS10" s="11">
        <v>1.85</v>
      </c>
      <c r="AT10" s="11">
        <v>0.126</v>
      </c>
      <c r="AU10" s="11">
        <v>0.212</v>
      </c>
      <c r="AV10" s="11">
        <v>0.169</v>
      </c>
      <c r="AW10" s="11">
        <v>0.54</v>
      </c>
      <c r="AX10" s="11">
        <v>78.4</v>
      </c>
      <c r="AY10" s="11">
        <v>56.5</v>
      </c>
      <c r="AZ10" s="11">
        <v>16.2</v>
      </c>
      <c r="BA10" s="11">
        <v>250</v>
      </c>
    </row>
    <row r="11" spans="1:53" s="12" customFormat="1" ht="15.75" outlineLevel="1">
      <c r="A11" s="16" t="s">
        <v>66</v>
      </c>
      <c r="B11" s="17">
        <v>3000</v>
      </c>
      <c r="C11" s="17">
        <v>40</v>
      </c>
      <c r="D11" s="17">
        <v>32</v>
      </c>
      <c r="E11" s="17">
        <v>10.5</v>
      </c>
      <c r="F11" s="17">
        <v>0.8</v>
      </c>
      <c r="G11" s="18">
        <f t="shared" si="0"/>
        <v>2.19942959691286</v>
      </c>
      <c r="H11" s="17" t="s">
        <v>67</v>
      </c>
      <c r="I11" s="17">
        <v>33</v>
      </c>
      <c r="J11" s="17">
        <v>45.2</v>
      </c>
      <c r="K11" s="17">
        <v>38.4</v>
      </c>
      <c r="L11" s="17">
        <v>0.85</v>
      </c>
      <c r="M11" s="17">
        <v>2.485</v>
      </c>
      <c r="N11" s="17" t="s">
        <v>68</v>
      </c>
      <c r="O11" s="17">
        <v>23</v>
      </c>
      <c r="P11" s="17" t="s">
        <v>70</v>
      </c>
      <c r="Q11" s="17" t="s">
        <v>59</v>
      </c>
      <c r="R11" s="17">
        <v>6</v>
      </c>
      <c r="S11" s="17">
        <v>219</v>
      </c>
      <c r="T11" s="17" t="s">
        <v>58</v>
      </c>
      <c r="U11" s="17">
        <v>488</v>
      </c>
      <c r="V11" s="17" t="s">
        <v>114</v>
      </c>
      <c r="W11" s="17" t="s">
        <v>115</v>
      </c>
      <c r="X11" s="17" t="s">
        <v>116</v>
      </c>
      <c r="Y11" s="17">
        <v>600</v>
      </c>
      <c r="Z11" s="17" t="s">
        <v>117</v>
      </c>
      <c r="AA11" s="17" t="s">
        <v>118</v>
      </c>
      <c r="AB11" s="17" t="s">
        <v>117</v>
      </c>
      <c r="AC11" s="17">
        <v>98.3</v>
      </c>
      <c r="AD11" s="17">
        <v>5.4</v>
      </c>
      <c r="AE11" s="17">
        <v>3.54</v>
      </c>
      <c r="AF11" s="17">
        <v>3.82</v>
      </c>
      <c r="AG11" s="17">
        <v>0.437</v>
      </c>
      <c r="AH11" s="17">
        <v>0.00537</v>
      </c>
      <c r="AI11" s="17">
        <v>0.331</v>
      </c>
      <c r="AJ11" s="17">
        <v>1.7</v>
      </c>
      <c r="AK11" s="17">
        <v>0.153</v>
      </c>
      <c r="AL11" s="17">
        <v>0.25</v>
      </c>
      <c r="AM11" s="17">
        <v>2.648</v>
      </c>
      <c r="AN11" s="17">
        <v>0.187</v>
      </c>
      <c r="AO11" s="17">
        <v>0.074</v>
      </c>
      <c r="AP11" s="17">
        <v>10.4</v>
      </c>
      <c r="AQ11" s="17">
        <v>1.01</v>
      </c>
      <c r="AR11" s="17">
        <v>1.63</v>
      </c>
      <c r="AS11" s="17">
        <v>1.85</v>
      </c>
      <c r="AT11" s="17">
        <v>0.126</v>
      </c>
      <c r="AU11" s="17">
        <v>0.212</v>
      </c>
      <c r="AV11" s="17">
        <v>0.169</v>
      </c>
      <c r="AW11" s="17">
        <v>0.54</v>
      </c>
      <c r="AX11" s="17">
        <v>78.4</v>
      </c>
      <c r="AY11" s="17">
        <v>56.5</v>
      </c>
      <c r="AZ11" s="17">
        <v>16.2</v>
      </c>
      <c r="BA11" s="17">
        <v>250</v>
      </c>
    </row>
    <row r="12" spans="1:53" s="12" customFormat="1" ht="15.75" outlineLevel="1">
      <c r="A12" s="10" t="s">
        <v>71</v>
      </c>
      <c r="B12" s="11">
        <v>3000</v>
      </c>
      <c r="C12" s="11">
        <v>31.25</v>
      </c>
      <c r="D12" s="11">
        <v>25</v>
      </c>
      <c r="E12" s="11">
        <v>10.5</v>
      </c>
      <c r="F12" s="11">
        <v>0.8</v>
      </c>
      <c r="G12" s="14">
        <f t="shared" si="0"/>
        <v>1.718304372588172</v>
      </c>
      <c r="H12" s="6" t="s">
        <v>68</v>
      </c>
      <c r="I12" s="6">
        <v>33</v>
      </c>
      <c r="J12" s="6" t="s">
        <v>58</v>
      </c>
      <c r="K12" s="6" t="s">
        <v>58</v>
      </c>
      <c r="L12" s="6" t="s">
        <v>58</v>
      </c>
      <c r="M12" s="6" t="s">
        <v>58</v>
      </c>
      <c r="N12" s="6" t="s">
        <v>58</v>
      </c>
      <c r="O12" s="6" t="s">
        <v>58</v>
      </c>
      <c r="P12" s="6" t="s">
        <v>68</v>
      </c>
      <c r="Q12" s="11" t="s">
        <v>59</v>
      </c>
      <c r="R12" s="11">
        <v>6</v>
      </c>
      <c r="S12" s="11">
        <v>190</v>
      </c>
      <c r="T12" s="11" t="s">
        <v>58</v>
      </c>
      <c r="U12" s="11">
        <v>412</v>
      </c>
      <c r="V12" s="11" t="s">
        <v>133</v>
      </c>
      <c r="W12" s="11" t="s">
        <v>134</v>
      </c>
      <c r="X12" s="11">
        <v>230</v>
      </c>
      <c r="Y12" s="11">
        <v>500</v>
      </c>
      <c r="Z12" s="11" t="s">
        <v>117</v>
      </c>
      <c r="AA12" s="11" t="s">
        <v>118</v>
      </c>
      <c r="AB12" s="11" t="s">
        <v>117</v>
      </c>
      <c r="AC12" s="11">
        <v>98.1</v>
      </c>
      <c r="AD12" s="11">
        <v>5.4</v>
      </c>
      <c r="AE12" s="11">
        <v>3.48</v>
      </c>
      <c r="AF12" s="11">
        <v>3.79</v>
      </c>
      <c r="AG12" s="11">
        <v>0.554</v>
      </c>
      <c r="AH12" s="11">
        <v>0.00578</v>
      </c>
      <c r="AI12" s="11">
        <v>0.331</v>
      </c>
      <c r="AJ12" s="11">
        <v>1.7</v>
      </c>
      <c r="AK12" s="11">
        <v>0.13</v>
      </c>
      <c r="AL12" s="11">
        <v>0.216</v>
      </c>
      <c r="AM12" s="11">
        <v>2.206</v>
      </c>
      <c r="AN12" s="11">
        <v>0.159</v>
      </c>
      <c r="AO12" s="11">
        <v>0.061</v>
      </c>
      <c r="AP12" s="11">
        <v>10.35</v>
      </c>
      <c r="AQ12" s="11">
        <v>1.01</v>
      </c>
      <c r="AR12" s="11">
        <v>1.64</v>
      </c>
      <c r="AS12" s="11">
        <v>1.86</v>
      </c>
      <c r="AT12" s="11">
        <v>0.126</v>
      </c>
      <c r="AU12" s="11">
        <v>0.318</v>
      </c>
      <c r="AV12" s="11">
        <v>0.252</v>
      </c>
      <c r="AW12" s="11">
        <v>0.54</v>
      </c>
      <c r="AX12" s="11">
        <v>78.4</v>
      </c>
      <c r="AY12" s="11">
        <v>56.5</v>
      </c>
      <c r="AZ12" s="11">
        <v>16.2</v>
      </c>
      <c r="BA12" s="11" t="s">
        <v>58</v>
      </c>
    </row>
    <row r="13" spans="1:53" s="12" customFormat="1" ht="15.75" outlineLevel="1">
      <c r="A13" s="16" t="s">
        <v>72</v>
      </c>
      <c r="B13" s="17">
        <v>3000</v>
      </c>
      <c r="C13" s="17">
        <v>78.75</v>
      </c>
      <c r="D13" s="17">
        <v>63</v>
      </c>
      <c r="E13" s="17">
        <v>10.5</v>
      </c>
      <c r="F13" s="17">
        <v>0.8</v>
      </c>
      <c r="G13" s="18">
        <f t="shared" si="0"/>
        <v>4.330127018922193</v>
      </c>
      <c r="H13" s="17" t="s">
        <v>73</v>
      </c>
      <c r="I13" s="17">
        <v>33</v>
      </c>
      <c r="J13" s="17" t="s">
        <v>58</v>
      </c>
      <c r="K13" s="17" t="s">
        <v>58</v>
      </c>
      <c r="L13" s="17" t="s">
        <v>58</v>
      </c>
      <c r="M13" s="17" t="s">
        <v>58</v>
      </c>
      <c r="N13" s="17" t="s">
        <v>58</v>
      </c>
      <c r="O13" s="17" t="s">
        <v>58</v>
      </c>
      <c r="P13" s="17" t="s">
        <v>74</v>
      </c>
      <c r="Q13" s="17" t="s">
        <v>58</v>
      </c>
      <c r="R13" s="17">
        <v>9</v>
      </c>
      <c r="S13" s="17">
        <v>187</v>
      </c>
      <c r="T13" s="17">
        <v>635</v>
      </c>
      <c r="U13" s="17">
        <v>1445</v>
      </c>
      <c r="V13" s="17" t="s">
        <v>60</v>
      </c>
      <c r="W13" s="17" t="s">
        <v>58</v>
      </c>
      <c r="X13" s="17">
        <v>250</v>
      </c>
      <c r="Y13" s="17" t="s">
        <v>58</v>
      </c>
      <c r="Z13" s="17" t="s">
        <v>117</v>
      </c>
      <c r="AA13" s="17" t="s">
        <v>118</v>
      </c>
      <c r="AB13" s="17" t="s">
        <v>118</v>
      </c>
      <c r="AC13" s="17">
        <v>98.4</v>
      </c>
      <c r="AD13" s="17">
        <v>8.85</v>
      </c>
      <c r="AE13" s="17">
        <v>3.57</v>
      </c>
      <c r="AF13" s="17">
        <v>6.51</v>
      </c>
      <c r="AG13" s="17">
        <v>0.756</v>
      </c>
      <c r="AH13" s="17">
        <v>0.0221</v>
      </c>
      <c r="AI13" s="17">
        <v>0.0953</v>
      </c>
      <c r="AJ13" s="17" t="s">
        <v>58</v>
      </c>
      <c r="AK13" s="17">
        <v>0.1351</v>
      </c>
      <c r="AL13" s="17">
        <v>0.202</v>
      </c>
      <c r="AM13" s="17">
        <v>1.5131</v>
      </c>
      <c r="AN13" s="17">
        <v>0.166</v>
      </c>
      <c r="AO13" s="17">
        <v>0.0672</v>
      </c>
      <c r="AP13" s="17">
        <v>6.15</v>
      </c>
      <c r="AQ13" s="17">
        <v>0.82</v>
      </c>
      <c r="AR13" s="17">
        <v>1.345</v>
      </c>
      <c r="AS13" s="17">
        <v>1.531</v>
      </c>
      <c r="AT13" s="17">
        <v>1.1025</v>
      </c>
      <c r="AU13" s="17">
        <v>0.247</v>
      </c>
      <c r="AV13" s="17">
        <v>0.1985</v>
      </c>
      <c r="AW13" s="17">
        <v>0.614</v>
      </c>
      <c r="AX13" s="17">
        <v>125</v>
      </c>
      <c r="AY13" s="17">
        <v>88</v>
      </c>
      <c r="AZ13" s="17">
        <v>24.2</v>
      </c>
      <c r="BA13" s="17">
        <v>460</v>
      </c>
    </row>
    <row r="14" spans="1:53" s="12" customFormat="1" ht="15.75" outlineLevel="1">
      <c r="A14" s="10" t="s">
        <v>75</v>
      </c>
      <c r="B14" s="11">
        <v>3000</v>
      </c>
      <c r="C14" s="11">
        <v>78.75</v>
      </c>
      <c r="D14" s="11">
        <v>63</v>
      </c>
      <c r="E14" s="11">
        <v>6.3</v>
      </c>
      <c r="F14" s="11">
        <v>0.8</v>
      </c>
      <c r="G14" s="14">
        <f t="shared" si="0"/>
        <v>7.216878364870323</v>
      </c>
      <c r="H14" s="6" t="s">
        <v>73</v>
      </c>
      <c r="I14" s="6" t="s">
        <v>58</v>
      </c>
      <c r="J14" s="6">
        <v>89</v>
      </c>
      <c r="K14" s="6">
        <v>75.6</v>
      </c>
      <c r="L14" s="6">
        <v>0.85</v>
      </c>
      <c r="M14" s="6">
        <v>8.15</v>
      </c>
      <c r="N14" s="6" t="s">
        <v>74</v>
      </c>
      <c r="O14" s="6" t="s">
        <v>58</v>
      </c>
      <c r="P14" s="6" t="s">
        <v>58</v>
      </c>
      <c r="Q14" s="11" t="s">
        <v>58</v>
      </c>
      <c r="R14" s="11">
        <v>9</v>
      </c>
      <c r="S14" s="11" t="s">
        <v>58</v>
      </c>
      <c r="T14" s="11">
        <v>538</v>
      </c>
      <c r="U14" s="11">
        <v>1465</v>
      </c>
      <c r="V14" s="11" t="s">
        <v>60</v>
      </c>
      <c r="W14" s="11" t="s">
        <v>135</v>
      </c>
      <c r="X14" s="11" t="s">
        <v>136</v>
      </c>
      <c r="Y14" s="11" t="s">
        <v>137</v>
      </c>
      <c r="Z14" s="11" t="s">
        <v>117</v>
      </c>
      <c r="AA14" s="11" t="s">
        <v>118</v>
      </c>
      <c r="AB14" s="11" t="s">
        <v>118</v>
      </c>
      <c r="AC14" s="11">
        <v>98.4</v>
      </c>
      <c r="AD14" s="11">
        <v>9.7</v>
      </c>
      <c r="AE14" s="11" t="s">
        <v>58</v>
      </c>
      <c r="AF14" s="11" t="s">
        <v>58</v>
      </c>
      <c r="AG14" s="11" t="s">
        <v>58</v>
      </c>
      <c r="AH14" s="11" t="s">
        <v>58</v>
      </c>
      <c r="AI14" s="11">
        <v>0.103</v>
      </c>
      <c r="AJ14" s="11">
        <v>1.7</v>
      </c>
      <c r="AK14" s="11">
        <v>0.203</v>
      </c>
      <c r="AL14" s="11">
        <v>0.275</v>
      </c>
      <c r="AM14" s="11">
        <v>1.915</v>
      </c>
      <c r="AN14" s="11">
        <v>0.248</v>
      </c>
      <c r="AO14" s="11">
        <v>0.102</v>
      </c>
      <c r="AP14" s="11">
        <v>6.23</v>
      </c>
      <c r="AQ14" s="11">
        <v>0.98</v>
      </c>
      <c r="AR14" s="11">
        <v>1.59</v>
      </c>
      <c r="AS14" s="11">
        <v>1.8</v>
      </c>
      <c r="AT14" s="11">
        <v>0.12</v>
      </c>
      <c r="AU14" s="11">
        <v>0.39</v>
      </c>
      <c r="AV14" s="11">
        <v>0.31</v>
      </c>
      <c r="AW14" s="11">
        <v>0.52</v>
      </c>
      <c r="AX14" s="11">
        <v>122.25</v>
      </c>
      <c r="AY14" s="11">
        <v>89.43</v>
      </c>
      <c r="AZ14" s="11">
        <v>25.4</v>
      </c>
      <c r="BA14" s="11">
        <v>260</v>
      </c>
    </row>
    <row r="15" spans="1:53" s="12" customFormat="1" ht="15.75" outlineLevel="1">
      <c r="A15" s="16" t="s">
        <v>75</v>
      </c>
      <c r="B15" s="17">
        <v>3000</v>
      </c>
      <c r="C15" s="17">
        <v>78.75</v>
      </c>
      <c r="D15" s="17">
        <v>63</v>
      </c>
      <c r="E15" s="17">
        <v>10.5</v>
      </c>
      <c r="F15" s="17">
        <v>0.8</v>
      </c>
      <c r="G15" s="18">
        <f t="shared" si="0"/>
        <v>4.330127018922193</v>
      </c>
      <c r="H15" s="17" t="s">
        <v>73</v>
      </c>
      <c r="I15" s="17" t="s">
        <v>58</v>
      </c>
      <c r="J15" s="17">
        <v>89</v>
      </c>
      <c r="K15" s="17">
        <v>75.6</v>
      </c>
      <c r="L15" s="17">
        <v>0.85</v>
      </c>
      <c r="M15" s="17">
        <v>4.89</v>
      </c>
      <c r="N15" s="17" t="s">
        <v>74</v>
      </c>
      <c r="O15" s="17" t="s">
        <v>58</v>
      </c>
      <c r="P15" s="17" t="s">
        <v>58</v>
      </c>
      <c r="Q15" s="17" t="s">
        <v>58</v>
      </c>
      <c r="R15" s="17">
        <v>9</v>
      </c>
      <c r="S15" s="17" t="s">
        <v>58</v>
      </c>
      <c r="T15" s="17">
        <v>462</v>
      </c>
      <c r="U15" s="17">
        <v>1325</v>
      </c>
      <c r="V15" s="17" t="s">
        <v>60</v>
      </c>
      <c r="W15" s="17" t="s">
        <v>135</v>
      </c>
      <c r="X15" s="17" t="s">
        <v>136</v>
      </c>
      <c r="Y15" s="17" t="s">
        <v>137</v>
      </c>
      <c r="Z15" s="17" t="s">
        <v>117</v>
      </c>
      <c r="AA15" s="17" t="s">
        <v>118</v>
      </c>
      <c r="AB15" s="17" t="s">
        <v>118</v>
      </c>
      <c r="AC15" s="17">
        <v>98.4</v>
      </c>
      <c r="AD15" s="17">
        <v>9.7</v>
      </c>
      <c r="AE15" s="17" t="s">
        <v>58</v>
      </c>
      <c r="AF15" s="17" t="s">
        <v>58</v>
      </c>
      <c r="AG15" s="17" t="s">
        <v>58</v>
      </c>
      <c r="AH15" s="17" t="s">
        <v>58</v>
      </c>
      <c r="AI15" s="17">
        <v>0.103</v>
      </c>
      <c r="AJ15" s="17">
        <v>1.7</v>
      </c>
      <c r="AK15" s="17">
        <v>0.153</v>
      </c>
      <c r="AL15" s="17">
        <v>0.224</v>
      </c>
      <c r="AM15" s="17">
        <v>1.199</v>
      </c>
      <c r="AN15" s="17">
        <v>0.186</v>
      </c>
      <c r="AO15" s="17">
        <v>0.088</v>
      </c>
      <c r="AP15" s="17">
        <v>8.85</v>
      </c>
      <c r="AQ15" s="17">
        <v>1.09</v>
      </c>
      <c r="AR15" s="17">
        <v>1.7</v>
      </c>
      <c r="AS15" s="17">
        <v>1.95</v>
      </c>
      <c r="AT15" s="17">
        <v>0.14</v>
      </c>
      <c r="AU15" s="17">
        <v>0.24</v>
      </c>
      <c r="AV15" s="17">
        <v>0.2</v>
      </c>
      <c r="AW15" s="17">
        <v>0.61</v>
      </c>
      <c r="AX15" s="17">
        <v>122.25</v>
      </c>
      <c r="AY15" s="17">
        <v>87.7</v>
      </c>
      <c r="AZ15" s="17">
        <v>25.4</v>
      </c>
      <c r="BA15" s="17">
        <v>268</v>
      </c>
    </row>
    <row r="16" spans="1:53" s="12" customFormat="1" ht="15.75" outlineLevel="1">
      <c r="A16" s="10" t="s">
        <v>76</v>
      </c>
      <c r="B16" s="11">
        <v>3000</v>
      </c>
      <c r="C16" s="11">
        <v>78.75</v>
      </c>
      <c r="D16" s="11">
        <v>63</v>
      </c>
      <c r="E16" s="11">
        <v>10.5</v>
      </c>
      <c r="F16" s="11">
        <v>0.8</v>
      </c>
      <c r="G16" s="14">
        <f t="shared" si="0"/>
        <v>4.330127018922193</v>
      </c>
      <c r="H16" s="6" t="s">
        <v>63</v>
      </c>
      <c r="I16" s="6" t="s">
        <v>58</v>
      </c>
      <c r="J16" s="6" t="s">
        <v>58</v>
      </c>
      <c r="K16" s="6" t="s">
        <v>58</v>
      </c>
      <c r="L16" s="6" t="s">
        <v>58</v>
      </c>
      <c r="M16" s="6" t="s">
        <v>58</v>
      </c>
      <c r="N16" s="6" t="s">
        <v>58</v>
      </c>
      <c r="O16" s="6" t="s">
        <v>58</v>
      </c>
      <c r="P16" s="6" t="s">
        <v>58</v>
      </c>
      <c r="Q16" s="11" t="s">
        <v>58</v>
      </c>
      <c r="R16" s="11" t="s">
        <v>58</v>
      </c>
      <c r="S16" s="11" t="s">
        <v>58</v>
      </c>
      <c r="T16" s="11" t="s">
        <v>58</v>
      </c>
      <c r="U16" s="11" t="s">
        <v>58</v>
      </c>
      <c r="V16" s="11" t="s">
        <v>58</v>
      </c>
      <c r="W16" s="11" t="s">
        <v>58</v>
      </c>
      <c r="X16" s="11" t="s">
        <v>58</v>
      </c>
      <c r="Y16" s="11" t="s">
        <v>58</v>
      </c>
      <c r="Z16" s="11" t="s">
        <v>138</v>
      </c>
      <c r="AA16" s="11" t="s">
        <v>138</v>
      </c>
      <c r="AB16" s="11" t="s">
        <v>138</v>
      </c>
      <c r="AC16" s="11" t="s">
        <v>58</v>
      </c>
      <c r="AD16" s="11" t="s">
        <v>58</v>
      </c>
      <c r="AE16" s="11" t="s">
        <v>58</v>
      </c>
      <c r="AF16" s="11" t="s">
        <v>58</v>
      </c>
      <c r="AG16" s="11" t="s">
        <v>58</v>
      </c>
      <c r="AH16" s="11" t="s">
        <v>58</v>
      </c>
      <c r="AI16" s="11" t="s">
        <v>58</v>
      </c>
      <c r="AJ16" s="11" t="s">
        <v>58</v>
      </c>
      <c r="AK16" s="11" t="s">
        <v>58</v>
      </c>
      <c r="AL16" s="11" t="s">
        <v>58</v>
      </c>
      <c r="AM16" s="11" t="s">
        <v>58</v>
      </c>
      <c r="AN16" s="11" t="s">
        <v>58</v>
      </c>
      <c r="AO16" s="11" t="s">
        <v>58</v>
      </c>
      <c r="AP16" s="11" t="s">
        <v>58</v>
      </c>
      <c r="AQ16" s="11" t="s">
        <v>58</v>
      </c>
      <c r="AR16" s="11" t="s">
        <v>58</v>
      </c>
      <c r="AS16" s="11" t="s">
        <v>58</v>
      </c>
      <c r="AT16" s="11" t="s">
        <v>58</v>
      </c>
      <c r="AU16" s="11" t="s">
        <v>58</v>
      </c>
      <c r="AV16" s="11" t="s">
        <v>58</v>
      </c>
      <c r="AW16" s="11" t="s">
        <v>58</v>
      </c>
      <c r="AX16" s="11" t="s">
        <v>58</v>
      </c>
      <c r="AY16" s="11" t="s">
        <v>58</v>
      </c>
      <c r="AZ16" s="11" t="s">
        <v>58</v>
      </c>
      <c r="BA16" s="11" t="s">
        <v>58</v>
      </c>
    </row>
    <row r="17" spans="1:53" s="12" customFormat="1" ht="15.75" outlineLevel="1">
      <c r="A17" s="16" t="s">
        <v>77</v>
      </c>
      <c r="B17" s="17">
        <v>3000</v>
      </c>
      <c r="C17" s="17">
        <v>125</v>
      </c>
      <c r="D17" s="17">
        <v>100</v>
      </c>
      <c r="E17" s="17">
        <v>10.5</v>
      </c>
      <c r="F17" s="17">
        <v>0.8</v>
      </c>
      <c r="G17" s="18">
        <f t="shared" si="0"/>
        <v>6.873217490352688</v>
      </c>
      <c r="H17" s="17" t="s">
        <v>74</v>
      </c>
      <c r="I17" s="17">
        <v>33</v>
      </c>
      <c r="J17" s="17">
        <v>141.2</v>
      </c>
      <c r="K17" s="17">
        <v>120</v>
      </c>
      <c r="L17" s="17">
        <v>0.85</v>
      </c>
      <c r="M17" s="17">
        <v>7.76</v>
      </c>
      <c r="N17" s="17" t="s">
        <v>74</v>
      </c>
      <c r="O17" s="17" t="s">
        <v>58</v>
      </c>
      <c r="P17" s="17" t="s">
        <v>78</v>
      </c>
      <c r="Q17" s="17" t="s">
        <v>79</v>
      </c>
      <c r="R17" s="17">
        <v>9</v>
      </c>
      <c r="S17" s="17">
        <v>296</v>
      </c>
      <c r="T17" s="17">
        <v>634</v>
      </c>
      <c r="U17" s="17">
        <v>1715</v>
      </c>
      <c r="V17" s="17" t="s">
        <v>60</v>
      </c>
      <c r="W17" s="17" t="s">
        <v>135</v>
      </c>
      <c r="X17" s="17" t="s">
        <v>139</v>
      </c>
      <c r="Y17" s="17" t="s">
        <v>140</v>
      </c>
      <c r="Z17" s="17" t="s">
        <v>117</v>
      </c>
      <c r="AA17" s="17" t="s">
        <v>118</v>
      </c>
      <c r="AB17" s="17" t="s">
        <v>118</v>
      </c>
      <c r="AC17" s="17">
        <v>98.4</v>
      </c>
      <c r="AD17" s="17">
        <v>13</v>
      </c>
      <c r="AE17" s="17">
        <v>3.65</v>
      </c>
      <c r="AF17" s="17">
        <v>8.17</v>
      </c>
      <c r="AG17" s="17">
        <v>0.499</v>
      </c>
      <c r="AH17" s="17">
        <v>0.00104</v>
      </c>
      <c r="AI17" s="17">
        <v>0.12</v>
      </c>
      <c r="AJ17" s="17">
        <v>1.8</v>
      </c>
      <c r="AK17" s="17">
        <v>0.192</v>
      </c>
      <c r="AL17" s="17">
        <v>0.278</v>
      </c>
      <c r="AM17" s="17">
        <v>1.907</v>
      </c>
      <c r="AN17" s="17">
        <v>0.234</v>
      </c>
      <c r="AO17" s="17">
        <v>0.097</v>
      </c>
      <c r="AP17" s="17">
        <v>6.5</v>
      </c>
      <c r="AQ17" s="17">
        <v>0.9</v>
      </c>
      <c r="AR17" s="17">
        <v>1.5</v>
      </c>
      <c r="AS17" s="17">
        <v>1.8</v>
      </c>
      <c r="AT17" s="17">
        <v>0.12</v>
      </c>
      <c r="AU17" s="17">
        <v>0.4</v>
      </c>
      <c r="AV17" s="17">
        <v>0.33</v>
      </c>
      <c r="AW17" s="17">
        <v>0.72</v>
      </c>
      <c r="AX17" s="17">
        <v>127.94</v>
      </c>
      <c r="AY17" s="17">
        <v>113.6</v>
      </c>
      <c r="AZ17" s="17">
        <v>30.8</v>
      </c>
      <c r="BA17" s="17">
        <v>350</v>
      </c>
    </row>
    <row r="18" spans="1:53" s="12" customFormat="1" ht="15.75" outlineLevel="1">
      <c r="A18" s="10" t="s">
        <v>57</v>
      </c>
      <c r="B18" s="11">
        <v>3000</v>
      </c>
      <c r="C18" s="11">
        <v>137.5</v>
      </c>
      <c r="D18" s="11">
        <v>110</v>
      </c>
      <c r="E18" s="11">
        <v>10.5</v>
      </c>
      <c r="F18" s="11">
        <v>0.8</v>
      </c>
      <c r="G18" s="14">
        <f t="shared" si="0"/>
        <v>7.560539239387956</v>
      </c>
      <c r="H18" s="6" t="s">
        <v>73</v>
      </c>
      <c r="I18" s="6" t="s">
        <v>58</v>
      </c>
      <c r="J18" s="6" t="s">
        <v>58</v>
      </c>
      <c r="K18" s="6" t="s">
        <v>58</v>
      </c>
      <c r="L18" s="6" t="s">
        <v>58</v>
      </c>
      <c r="M18" s="6" t="s">
        <v>58</v>
      </c>
      <c r="N18" s="6" t="s">
        <v>58</v>
      </c>
      <c r="O18" s="6" t="s">
        <v>58</v>
      </c>
      <c r="P18" s="6" t="s">
        <v>58</v>
      </c>
      <c r="Q18" s="11" t="s">
        <v>79</v>
      </c>
      <c r="R18" s="11">
        <v>9</v>
      </c>
      <c r="S18" s="11" t="s">
        <v>58</v>
      </c>
      <c r="T18" s="11">
        <v>620</v>
      </c>
      <c r="U18" s="11">
        <v>1740</v>
      </c>
      <c r="V18" s="11" t="s">
        <v>60</v>
      </c>
      <c r="W18" s="11" t="s">
        <v>61</v>
      </c>
      <c r="X18" s="11" t="s">
        <v>58</v>
      </c>
      <c r="Y18" s="11" t="s">
        <v>58</v>
      </c>
      <c r="Z18" s="11" t="s">
        <v>58</v>
      </c>
      <c r="AA18" s="11" t="s">
        <v>58</v>
      </c>
      <c r="AB18" s="11" t="s">
        <v>58</v>
      </c>
      <c r="AC18" s="11">
        <v>98.4</v>
      </c>
      <c r="AD18" s="11" t="s">
        <v>58</v>
      </c>
      <c r="AE18" s="11" t="s">
        <v>58</v>
      </c>
      <c r="AF18" s="11" t="s">
        <v>58</v>
      </c>
      <c r="AG18" s="11" t="s">
        <v>58</v>
      </c>
      <c r="AH18" s="11" t="s">
        <v>58</v>
      </c>
      <c r="AI18" s="11">
        <v>0.126</v>
      </c>
      <c r="AJ18" s="11">
        <v>1.9</v>
      </c>
      <c r="AK18" s="11">
        <v>0.189</v>
      </c>
      <c r="AL18" s="11">
        <v>0.271</v>
      </c>
      <c r="AM18" s="11">
        <v>2.04</v>
      </c>
      <c r="AN18" s="11">
        <v>0.23</v>
      </c>
      <c r="AO18" s="11">
        <v>0.106</v>
      </c>
      <c r="AP18" s="11">
        <v>6.7</v>
      </c>
      <c r="AQ18" s="11">
        <v>0.89</v>
      </c>
      <c r="AR18" s="11">
        <v>1.48</v>
      </c>
      <c r="AS18" s="11">
        <v>1.72</v>
      </c>
      <c r="AT18" s="13">
        <v>0.08</v>
      </c>
      <c r="AU18" s="11">
        <v>0.41</v>
      </c>
      <c r="AV18" s="11">
        <v>0.33</v>
      </c>
      <c r="AW18" s="11">
        <v>0.75</v>
      </c>
      <c r="AX18" s="11">
        <v>166.5</v>
      </c>
      <c r="AY18" s="11">
        <v>101.7</v>
      </c>
      <c r="AZ18" s="11">
        <v>28.9</v>
      </c>
      <c r="BA18" s="11" t="s">
        <v>58</v>
      </c>
    </row>
    <row r="19" spans="1:53" s="12" customFormat="1" ht="15.75" outlineLevel="1">
      <c r="A19" s="16" t="s">
        <v>80</v>
      </c>
      <c r="B19" s="17">
        <v>3000</v>
      </c>
      <c r="C19" s="17">
        <v>188</v>
      </c>
      <c r="D19" s="17">
        <v>160</v>
      </c>
      <c r="E19" s="17">
        <v>18</v>
      </c>
      <c r="F19" s="17">
        <v>0.85</v>
      </c>
      <c r="G19" s="18">
        <f t="shared" si="0"/>
        <v>6.030102811536092</v>
      </c>
      <c r="H19" s="17" t="s">
        <v>81</v>
      </c>
      <c r="I19" s="17">
        <v>33</v>
      </c>
      <c r="J19" s="17">
        <v>188.2</v>
      </c>
      <c r="K19" s="17" t="s">
        <v>58</v>
      </c>
      <c r="L19" s="17">
        <v>0.85</v>
      </c>
      <c r="M19" s="17">
        <v>6.043</v>
      </c>
      <c r="N19" s="17">
        <v>3.5</v>
      </c>
      <c r="O19" s="17">
        <v>33</v>
      </c>
      <c r="P19" s="17">
        <v>3.5</v>
      </c>
      <c r="Q19" s="17" t="s">
        <v>59</v>
      </c>
      <c r="R19" s="17">
        <v>6</v>
      </c>
      <c r="S19" s="17">
        <v>370</v>
      </c>
      <c r="T19" s="17">
        <v>814</v>
      </c>
      <c r="U19" s="17">
        <v>2020</v>
      </c>
      <c r="V19" s="17" t="s">
        <v>119</v>
      </c>
      <c r="W19" s="17" t="s">
        <v>141</v>
      </c>
      <c r="X19" s="17">
        <v>630</v>
      </c>
      <c r="Y19" s="17" t="s">
        <v>142</v>
      </c>
      <c r="Z19" s="17" t="s">
        <v>156</v>
      </c>
      <c r="AA19" s="17" t="s">
        <v>118</v>
      </c>
      <c r="AB19" s="17" t="s">
        <v>118</v>
      </c>
      <c r="AC19" s="17">
        <v>98.5</v>
      </c>
      <c r="AD19" s="17">
        <v>17.5</v>
      </c>
      <c r="AE19" s="17">
        <v>4.23</v>
      </c>
      <c r="AF19" s="17">
        <v>9.02</v>
      </c>
      <c r="AG19" s="17">
        <v>0.615</v>
      </c>
      <c r="AH19" s="17">
        <v>0.0024</v>
      </c>
      <c r="AI19" s="17">
        <v>0.136</v>
      </c>
      <c r="AJ19" s="17" t="s">
        <v>58</v>
      </c>
      <c r="AK19" s="17">
        <v>0.213</v>
      </c>
      <c r="AL19" s="17">
        <v>0.304</v>
      </c>
      <c r="AM19" s="17">
        <v>1.713</v>
      </c>
      <c r="AN19" s="17">
        <v>0.25</v>
      </c>
      <c r="AO19" s="17">
        <v>0.1</v>
      </c>
      <c r="AP19" s="17">
        <v>5.42</v>
      </c>
      <c r="AQ19" s="17">
        <v>0.96</v>
      </c>
      <c r="AR19" s="17">
        <v>1.55</v>
      </c>
      <c r="AS19" s="17">
        <v>1.73</v>
      </c>
      <c r="AT19" s="17">
        <v>0.12</v>
      </c>
      <c r="AU19" s="17">
        <v>0.408</v>
      </c>
      <c r="AV19" s="17">
        <v>0.325</v>
      </c>
      <c r="AW19" s="17">
        <v>0.462</v>
      </c>
      <c r="AX19" s="17">
        <v>165</v>
      </c>
      <c r="AY19" s="17">
        <v>115</v>
      </c>
      <c r="AZ19" s="17">
        <v>30.8</v>
      </c>
      <c r="BA19" s="17">
        <v>650</v>
      </c>
    </row>
    <row r="20" spans="1:53" s="12" customFormat="1" ht="15.75" outlineLevel="1">
      <c r="A20" s="10" t="s">
        <v>82</v>
      </c>
      <c r="B20" s="11">
        <v>3000</v>
      </c>
      <c r="C20" s="11">
        <v>258.3</v>
      </c>
      <c r="D20" s="11">
        <v>220</v>
      </c>
      <c r="E20" s="11">
        <v>15.75</v>
      </c>
      <c r="F20" s="11">
        <v>0.85</v>
      </c>
      <c r="G20" s="14">
        <f t="shared" si="0"/>
        <v>9.468544414709864</v>
      </c>
      <c r="H20" s="6" t="s">
        <v>81</v>
      </c>
      <c r="I20" s="6">
        <v>33</v>
      </c>
      <c r="J20" s="6" t="s">
        <v>58</v>
      </c>
      <c r="K20" s="6" t="s">
        <v>58</v>
      </c>
      <c r="L20" s="6" t="s">
        <v>58</v>
      </c>
      <c r="M20" s="6" t="s">
        <v>58</v>
      </c>
      <c r="N20" s="6" t="s">
        <v>58</v>
      </c>
      <c r="O20" s="6" t="s">
        <v>58</v>
      </c>
      <c r="P20" s="6">
        <v>3.5</v>
      </c>
      <c r="Q20" s="11" t="s">
        <v>59</v>
      </c>
      <c r="R20" s="11">
        <v>6</v>
      </c>
      <c r="S20" s="11">
        <v>316</v>
      </c>
      <c r="T20" s="11">
        <v>1025</v>
      </c>
      <c r="U20" s="11">
        <v>2680</v>
      </c>
      <c r="V20" s="11" t="s">
        <v>119</v>
      </c>
      <c r="W20" s="11" t="s">
        <v>122</v>
      </c>
      <c r="X20" s="11">
        <v>520</v>
      </c>
      <c r="Y20" s="11" t="s">
        <v>123</v>
      </c>
      <c r="Z20" s="11" t="s">
        <v>156</v>
      </c>
      <c r="AA20" s="11" t="s">
        <v>118</v>
      </c>
      <c r="AB20" s="11" t="s">
        <v>118</v>
      </c>
      <c r="AC20" s="11">
        <v>98.6</v>
      </c>
      <c r="AD20" s="11">
        <v>21.1</v>
      </c>
      <c r="AE20" s="11">
        <v>5.37</v>
      </c>
      <c r="AF20" s="11">
        <v>8.79</v>
      </c>
      <c r="AG20" s="11">
        <v>0.57</v>
      </c>
      <c r="AH20" s="11">
        <v>0.00154</v>
      </c>
      <c r="AI20" s="11">
        <v>0.0878</v>
      </c>
      <c r="AJ20" s="11" t="s">
        <v>58</v>
      </c>
      <c r="AK20" s="11">
        <v>0.1906</v>
      </c>
      <c r="AL20" s="11">
        <v>0.275</v>
      </c>
      <c r="AM20" s="11">
        <v>1.88</v>
      </c>
      <c r="AN20" s="11">
        <v>0.232</v>
      </c>
      <c r="AO20" s="11">
        <v>0.086</v>
      </c>
      <c r="AP20" s="11">
        <v>6.38</v>
      </c>
      <c r="AQ20" s="11">
        <v>0.934</v>
      </c>
      <c r="AR20" s="11">
        <v>1.53</v>
      </c>
      <c r="AS20" s="11">
        <v>1.72</v>
      </c>
      <c r="AT20" s="11">
        <v>0.117</v>
      </c>
      <c r="AU20" s="11">
        <v>0.307</v>
      </c>
      <c r="AV20" s="11">
        <v>0.213</v>
      </c>
      <c r="AW20" s="11">
        <v>0.315</v>
      </c>
      <c r="AX20" s="11">
        <v>220</v>
      </c>
      <c r="AY20" s="11">
        <v>170</v>
      </c>
      <c r="AZ20" s="11">
        <v>41.8</v>
      </c>
      <c r="BA20" s="11" t="s">
        <v>58</v>
      </c>
    </row>
    <row r="21" spans="1:53" s="12" customFormat="1" ht="15.75" outlineLevel="1">
      <c r="A21" s="16" t="s">
        <v>83</v>
      </c>
      <c r="B21" s="17">
        <v>3000</v>
      </c>
      <c r="C21" s="17">
        <v>235.3</v>
      </c>
      <c r="D21" s="17">
        <v>200</v>
      </c>
      <c r="E21" s="17">
        <v>15.75</v>
      </c>
      <c r="F21" s="17">
        <v>0.85</v>
      </c>
      <c r="G21" s="18">
        <f t="shared" si="0"/>
        <v>8.625429735893267</v>
      </c>
      <c r="H21" s="17" t="s">
        <v>81</v>
      </c>
      <c r="I21" s="17">
        <v>33</v>
      </c>
      <c r="J21" s="17">
        <v>244.5</v>
      </c>
      <c r="K21" s="17" t="s">
        <v>58</v>
      </c>
      <c r="L21" s="17">
        <v>0.9</v>
      </c>
      <c r="M21" s="17">
        <v>8.98</v>
      </c>
      <c r="N21" s="17">
        <v>3</v>
      </c>
      <c r="O21" s="17" t="s">
        <v>58</v>
      </c>
      <c r="P21" s="17">
        <v>3.5</v>
      </c>
      <c r="Q21" s="17" t="s">
        <v>79</v>
      </c>
      <c r="R21" s="17">
        <v>9</v>
      </c>
      <c r="S21" s="17">
        <v>300</v>
      </c>
      <c r="T21" s="17">
        <v>1025</v>
      </c>
      <c r="U21" s="17">
        <v>2540</v>
      </c>
      <c r="V21" s="17" t="s">
        <v>60</v>
      </c>
      <c r="W21" s="17" t="s">
        <v>122</v>
      </c>
      <c r="X21" s="17" t="s">
        <v>143</v>
      </c>
      <c r="Y21" s="17" t="s">
        <v>144</v>
      </c>
      <c r="Z21" s="17" t="s">
        <v>156</v>
      </c>
      <c r="AA21" s="17" t="s">
        <v>118</v>
      </c>
      <c r="AB21" s="17" t="s">
        <v>118</v>
      </c>
      <c r="AC21" s="17">
        <v>98.6</v>
      </c>
      <c r="AD21" s="17">
        <v>21.1</v>
      </c>
      <c r="AE21" s="17">
        <v>5.3</v>
      </c>
      <c r="AF21" s="17">
        <v>8.38</v>
      </c>
      <c r="AG21" s="17">
        <v>0.512</v>
      </c>
      <c r="AH21" s="17">
        <v>0.00152</v>
      </c>
      <c r="AI21" s="17">
        <v>0.0878</v>
      </c>
      <c r="AJ21" s="17" t="s">
        <v>58</v>
      </c>
      <c r="AK21" s="17">
        <v>0.1805</v>
      </c>
      <c r="AL21" s="17">
        <v>0.272</v>
      </c>
      <c r="AM21" s="17">
        <v>2.106</v>
      </c>
      <c r="AN21" s="17">
        <v>0.22</v>
      </c>
      <c r="AO21" s="17">
        <v>0.0995</v>
      </c>
      <c r="AP21" s="17">
        <v>7.03</v>
      </c>
      <c r="AQ21" s="17">
        <v>0.91</v>
      </c>
      <c r="AR21" s="17">
        <v>1.49</v>
      </c>
      <c r="AS21" s="17">
        <v>1.71</v>
      </c>
      <c r="AT21" s="17">
        <v>0.114</v>
      </c>
      <c r="AU21" s="17">
        <v>0.298</v>
      </c>
      <c r="AV21" s="17">
        <v>0.244</v>
      </c>
      <c r="AW21" s="17">
        <v>0.685</v>
      </c>
      <c r="AX21" s="17">
        <v>238</v>
      </c>
      <c r="AY21" s="17">
        <v>170</v>
      </c>
      <c r="AZ21" s="17">
        <v>42.2</v>
      </c>
      <c r="BA21" s="17">
        <v>593.4</v>
      </c>
    </row>
    <row r="22" spans="1:53" s="12" customFormat="1" ht="15.75" outlineLevel="1">
      <c r="A22" s="10" t="s">
        <v>84</v>
      </c>
      <c r="B22" s="11">
        <v>3000</v>
      </c>
      <c r="C22" s="11">
        <v>235.3</v>
      </c>
      <c r="D22" s="11">
        <v>200</v>
      </c>
      <c r="E22" s="11">
        <v>15.75</v>
      </c>
      <c r="F22" s="11">
        <v>0.85</v>
      </c>
      <c r="G22" s="14">
        <f t="shared" si="0"/>
        <v>8.625429735893267</v>
      </c>
      <c r="H22" s="6" t="s">
        <v>81</v>
      </c>
      <c r="I22" s="11">
        <v>33</v>
      </c>
      <c r="J22" s="11">
        <v>245</v>
      </c>
      <c r="K22" s="11" t="s">
        <v>58</v>
      </c>
      <c r="L22" s="11">
        <v>0.9</v>
      </c>
      <c r="M22" s="11">
        <v>8.97</v>
      </c>
      <c r="N22" s="11">
        <v>4</v>
      </c>
      <c r="O22" s="11">
        <v>33</v>
      </c>
      <c r="P22" s="11" t="s">
        <v>85</v>
      </c>
      <c r="Q22" s="11" t="s">
        <v>79</v>
      </c>
      <c r="R22" s="11">
        <v>9</v>
      </c>
      <c r="S22" s="11">
        <v>420</v>
      </c>
      <c r="T22" s="11">
        <v>720</v>
      </c>
      <c r="U22" s="11">
        <v>1880</v>
      </c>
      <c r="V22" s="11" t="s">
        <v>145</v>
      </c>
      <c r="W22" s="11" t="s">
        <v>146</v>
      </c>
      <c r="X22" s="11" t="s">
        <v>147</v>
      </c>
      <c r="Y22" s="11" t="s">
        <v>148</v>
      </c>
      <c r="Z22" s="11" t="s">
        <v>118</v>
      </c>
      <c r="AA22" s="11" t="s">
        <v>118</v>
      </c>
      <c r="AB22" s="11" t="s">
        <v>118</v>
      </c>
      <c r="AC22" s="11">
        <v>98.6</v>
      </c>
      <c r="AD22" s="11">
        <v>25</v>
      </c>
      <c r="AE22" s="11">
        <v>3.33</v>
      </c>
      <c r="AF22" s="11">
        <v>7.38</v>
      </c>
      <c r="AG22" s="11">
        <v>0.572</v>
      </c>
      <c r="AH22" s="11">
        <v>0.00115</v>
      </c>
      <c r="AI22" s="11">
        <v>0.174</v>
      </c>
      <c r="AJ22" s="11" t="s">
        <v>58</v>
      </c>
      <c r="AK22" s="11">
        <v>0.19</v>
      </c>
      <c r="AL22" s="11">
        <v>0.295</v>
      </c>
      <c r="AM22" s="11">
        <v>1.84</v>
      </c>
      <c r="AN22" s="11">
        <v>0.232</v>
      </c>
      <c r="AO22" s="11">
        <v>0.0837</v>
      </c>
      <c r="AP22" s="11">
        <v>6.85</v>
      </c>
      <c r="AQ22" s="11">
        <v>1.1</v>
      </c>
      <c r="AR22" s="11">
        <v>1.74</v>
      </c>
      <c r="AS22" s="11">
        <v>1.95</v>
      </c>
      <c r="AT22" s="11">
        <v>0.1375</v>
      </c>
      <c r="AU22" s="11">
        <v>0.546</v>
      </c>
      <c r="AV22" s="11">
        <v>0.431</v>
      </c>
      <c r="AW22" s="11">
        <v>0.4</v>
      </c>
      <c r="AX22" s="11">
        <v>300</v>
      </c>
      <c r="AY22" s="11">
        <v>210</v>
      </c>
      <c r="AZ22" s="11">
        <v>48.1</v>
      </c>
      <c r="BA22" s="11" t="s">
        <v>58</v>
      </c>
    </row>
    <row r="23" spans="1:53" s="12" customFormat="1" ht="15.75" outlineLevel="1">
      <c r="A23" s="16" t="s">
        <v>86</v>
      </c>
      <c r="B23" s="17">
        <v>3000</v>
      </c>
      <c r="C23" s="17">
        <v>235.3</v>
      </c>
      <c r="D23" s="17">
        <v>200</v>
      </c>
      <c r="E23" s="17">
        <v>18</v>
      </c>
      <c r="F23" s="17">
        <v>0.85</v>
      </c>
      <c r="G23" s="18">
        <f t="shared" si="0"/>
        <v>7.547251018906609</v>
      </c>
      <c r="H23" s="17" t="s">
        <v>81</v>
      </c>
      <c r="I23" s="17" t="s">
        <v>58</v>
      </c>
      <c r="J23" s="17" t="s">
        <v>58</v>
      </c>
      <c r="K23" s="17" t="s">
        <v>58</v>
      </c>
      <c r="L23" s="17" t="s">
        <v>58</v>
      </c>
      <c r="M23" s="17" t="s">
        <v>58</v>
      </c>
      <c r="N23" s="17" t="s">
        <v>58</v>
      </c>
      <c r="O23" s="17" t="s">
        <v>58</v>
      </c>
      <c r="P23" s="17" t="s">
        <v>58</v>
      </c>
      <c r="Q23" s="17" t="s">
        <v>69</v>
      </c>
      <c r="R23" s="17">
        <v>6</v>
      </c>
      <c r="S23" s="17">
        <v>420</v>
      </c>
      <c r="T23" s="17">
        <v>710</v>
      </c>
      <c r="U23" s="17">
        <v>1850</v>
      </c>
      <c r="V23" s="17" t="s">
        <v>145</v>
      </c>
      <c r="W23" s="17" t="s">
        <v>146</v>
      </c>
      <c r="X23" s="17" t="s">
        <v>147</v>
      </c>
      <c r="Y23" s="17" t="s">
        <v>148</v>
      </c>
      <c r="Z23" s="17" t="s">
        <v>118</v>
      </c>
      <c r="AA23" s="17" t="s">
        <v>118</v>
      </c>
      <c r="AB23" s="17" t="s">
        <v>118</v>
      </c>
      <c r="AC23" s="17">
        <v>98.6</v>
      </c>
      <c r="AD23" s="17" t="s">
        <v>58</v>
      </c>
      <c r="AE23" s="17" t="s">
        <v>58</v>
      </c>
      <c r="AF23" s="17" t="s">
        <v>58</v>
      </c>
      <c r="AG23" s="17" t="s">
        <v>58</v>
      </c>
      <c r="AH23" s="17" t="s">
        <v>58</v>
      </c>
      <c r="AI23" s="17">
        <v>0.175</v>
      </c>
      <c r="AJ23" s="17" t="s">
        <v>58</v>
      </c>
      <c r="AK23" s="17">
        <v>0.185</v>
      </c>
      <c r="AL23" s="17">
        <v>0.297</v>
      </c>
      <c r="AM23" s="17">
        <v>1.896</v>
      </c>
      <c r="AN23" s="17">
        <v>0.226</v>
      </c>
      <c r="AO23" s="17">
        <v>0.086</v>
      </c>
      <c r="AP23" s="17">
        <v>6.41</v>
      </c>
      <c r="AQ23" s="17">
        <v>1.0047</v>
      </c>
      <c r="AR23" s="17">
        <v>1.581</v>
      </c>
      <c r="AS23" s="17">
        <v>1.767</v>
      </c>
      <c r="AT23" s="17">
        <v>0.1256</v>
      </c>
      <c r="AU23" s="17">
        <v>0.509</v>
      </c>
      <c r="AV23" s="17">
        <v>0.404</v>
      </c>
      <c r="AW23" s="17">
        <v>0.4</v>
      </c>
      <c r="AX23" s="17" t="s">
        <v>58</v>
      </c>
      <c r="AY23" s="17" t="s">
        <v>58</v>
      </c>
      <c r="AZ23" s="17">
        <v>48.1</v>
      </c>
      <c r="BA23" s="17" t="s">
        <v>58</v>
      </c>
    </row>
    <row r="24" spans="1:53" s="12" customFormat="1" ht="15.75" outlineLevel="1">
      <c r="A24" s="10" t="s">
        <v>88</v>
      </c>
      <c r="B24" s="11">
        <v>3000</v>
      </c>
      <c r="C24" s="11">
        <v>241.3</v>
      </c>
      <c r="D24" s="11">
        <v>210</v>
      </c>
      <c r="E24" s="11">
        <v>15.75</v>
      </c>
      <c r="F24" s="11">
        <v>0.85</v>
      </c>
      <c r="G24" s="14">
        <f t="shared" si="0"/>
        <v>8.845372695584553</v>
      </c>
      <c r="H24" s="11" t="s">
        <v>81</v>
      </c>
      <c r="I24" s="6" t="s">
        <v>63</v>
      </c>
      <c r="J24" s="6" t="s">
        <v>63</v>
      </c>
      <c r="K24" s="6" t="s">
        <v>63</v>
      </c>
      <c r="L24" s="6" t="s">
        <v>63</v>
      </c>
      <c r="M24" s="6" t="s">
        <v>63</v>
      </c>
      <c r="N24" s="6" t="s">
        <v>63</v>
      </c>
      <c r="O24" s="6" t="s">
        <v>63</v>
      </c>
      <c r="P24" s="6" t="s">
        <v>63</v>
      </c>
      <c r="Q24" s="11" t="s">
        <v>59</v>
      </c>
      <c r="R24" s="11">
        <v>6</v>
      </c>
      <c r="S24" s="11">
        <v>425</v>
      </c>
      <c r="T24" s="11">
        <v>710</v>
      </c>
      <c r="U24" s="11">
        <v>1945</v>
      </c>
      <c r="V24" s="11" t="s">
        <v>145</v>
      </c>
      <c r="W24" s="11" t="s">
        <v>146</v>
      </c>
      <c r="X24" s="11" t="s">
        <v>147</v>
      </c>
      <c r="Y24" s="11" t="s">
        <v>148</v>
      </c>
      <c r="Z24" s="11" t="s">
        <v>156</v>
      </c>
      <c r="AA24" s="11" t="s">
        <v>118</v>
      </c>
      <c r="AB24" s="11" t="s">
        <v>118</v>
      </c>
      <c r="AC24" s="11">
        <v>98.6</v>
      </c>
      <c r="AD24" s="11" t="s">
        <v>58</v>
      </c>
      <c r="AE24" s="11" t="s">
        <v>58</v>
      </c>
      <c r="AF24" s="11" t="s">
        <v>58</v>
      </c>
      <c r="AG24" s="11" t="s">
        <v>58</v>
      </c>
      <c r="AH24" s="11" t="s">
        <v>58</v>
      </c>
      <c r="AI24" s="11">
        <v>0.174</v>
      </c>
      <c r="AJ24" s="11" t="s">
        <v>58</v>
      </c>
      <c r="AK24" s="11">
        <v>0.225</v>
      </c>
      <c r="AL24" s="11">
        <v>0.34</v>
      </c>
      <c r="AM24" s="11">
        <v>2</v>
      </c>
      <c r="AN24" s="11">
        <v>0.2744</v>
      </c>
      <c r="AO24" s="11">
        <v>0.096</v>
      </c>
      <c r="AP24" s="11">
        <v>6.45</v>
      </c>
      <c r="AQ24" s="11">
        <v>1.091</v>
      </c>
      <c r="AR24" s="11">
        <v>1.733</v>
      </c>
      <c r="AS24" s="11">
        <v>1.924</v>
      </c>
      <c r="AT24" s="11">
        <v>0.136</v>
      </c>
      <c r="AU24" s="11">
        <v>0.311</v>
      </c>
      <c r="AV24" s="11">
        <v>0.2435</v>
      </c>
      <c r="AW24" s="11">
        <v>0.21</v>
      </c>
      <c r="AX24" s="11" t="s">
        <v>58</v>
      </c>
      <c r="AY24" s="11" t="s">
        <v>58</v>
      </c>
      <c r="AZ24" s="11">
        <v>48.1</v>
      </c>
      <c r="BA24" s="11" t="s">
        <v>58</v>
      </c>
    </row>
    <row r="25" spans="1:53" s="12" customFormat="1" ht="15.75" outlineLevel="1">
      <c r="A25" s="16" t="s">
        <v>87</v>
      </c>
      <c r="B25" s="17">
        <v>3000</v>
      </c>
      <c r="C25" s="17">
        <v>247</v>
      </c>
      <c r="D25" s="17">
        <v>210</v>
      </c>
      <c r="E25" s="17">
        <v>15.75</v>
      </c>
      <c r="F25" s="17">
        <v>0.85</v>
      </c>
      <c r="G25" s="18">
        <f t="shared" si="0"/>
        <v>9.054318507291274</v>
      </c>
      <c r="H25" s="17" t="s">
        <v>81</v>
      </c>
      <c r="I25" s="17" t="s">
        <v>63</v>
      </c>
      <c r="J25" s="17" t="s">
        <v>63</v>
      </c>
      <c r="K25" s="17" t="s">
        <v>63</v>
      </c>
      <c r="L25" s="17" t="s">
        <v>63</v>
      </c>
      <c r="M25" s="17" t="s">
        <v>63</v>
      </c>
      <c r="N25" s="17" t="s">
        <v>63</v>
      </c>
      <c r="O25" s="17" t="s">
        <v>63</v>
      </c>
      <c r="P25" s="17" t="s">
        <v>63</v>
      </c>
      <c r="Q25" s="17" t="s">
        <v>59</v>
      </c>
      <c r="R25" s="17">
        <v>6</v>
      </c>
      <c r="S25" s="17">
        <v>425</v>
      </c>
      <c r="T25" s="17">
        <v>710</v>
      </c>
      <c r="U25" s="17">
        <v>1945</v>
      </c>
      <c r="V25" s="17" t="s">
        <v>145</v>
      </c>
      <c r="W25" s="17" t="s">
        <v>146</v>
      </c>
      <c r="X25" s="17" t="s">
        <v>147</v>
      </c>
      <c r="Y25" s="17" t="s">
        <v>148</v>
      </c>
      <c r="Z25" s="17" t="s">
        <v>156</v>
      </c>
      <c r="AA25" s="17" t="s">
        <v>118</v>
      </c>
      <c r="AB25" s="17" t="s">
        <v>118</v>
      </c>
      <c r="AC25" s="17">
        <v>98.6</v>
      </c>
      <c r="AD25" s="17" t="s">
        <v>58</v>
      </c>
      <c r="AE25" s="17" t="s">
        <v>58</v>
      </c>
      <c r="AF25" s="17" t="s">
        <v>58</v>
      </c>
      <c r="AG25" s="17" t="s">
        <v>58</v>
      </c>
      <c r="AH25" s="17" t="s">
        <v>58</v>
      </c>
      <c r="AI25" s="17">
        <v>0.174</v>
      </c>
      <c r="AJ25" s="17" t="s">
        <v>58</v>
      </c>
      <c r="AK25" s="17">
        <v>0.225</v>
      </c>
      <c r="AL25" s="17">
        <v>0.34</v>
      </c>
      <c r="AM25" s="17">
        <v>2</v>
      </c>
      <c r="AN25" s="17">
        <v>0.2744</v>
      </c>
      <c r="AO25" s="17">
        <v>0.096</v>
      </c>
      <c r="AP25" s="17">
        <v>6.45</v>
      </c>
      <c r="AQ25" s="17">
        <v>1.091</v>
      </c>
      <c r="AR25" s="17">
        <v>1.733</v>
      </c>
      <c r="AS25" s="17">
        <v>1.924</v>
      </c>
      <c r="AT25" s="17">
        <v>0.136</v>
      </c>
      <c r="AU25" s="17">
        <v>0.311</v>
      </c>
      <c r="AV25" s="17">
        <v>0.2435</v>
      </c>
      <c r="AW25" s="17">
        <v>0.21</v>
      </c>
      <c r="AX25" s="17">
        <v>254</v>
      </c>
      <c r="AY25" s="17" t="s">
        <v>58</v>
      </c>
      <c r="AZ25" s="17">
        <v>48.1</v>
      </c>
      <c r="BA25" s="17">
        <v>670</v>
      </c>
    </row>
    <row r="26" spans="1:53" s="12" customFormat="1" ht="15.75" outlineLevel="1">
      <c r="A26" s="10" t="s">
        <v>89</v>
      </c>
      <c r="B26" s="11">
        <v>3000</v>
      </c>
      <c r="C26" s="11">
        <v>375</v>
      </c>
      <c r="D26" s="11">
        <v>320</v>
      </c>
      <c r="E26" s="11">
        <v>20</v>
      </c>
      <c r="F26" s="11">
        <v>0.85</v>
      </c>
      <c r="G26" s="14">
        <f t="shared" si="0"/>
        <v>10.825317547305485</v>
      </c>
      <c r="H26" s="11" t="s">
        <v>85</v>
      </c>
      <c r="I26" s="11">
        <v>33</v>
      </c>
      <c r="J26" s="6" t="s">
        <v>63</v>
      </c>
      <c r="K26" s="6" t="s">
        <v>63</v>
      </c>
      <c r="L26" s="6" t="s">
        <v>63</v>
      </c>
      <c r="M26" s="6" t="s">
        <v>63</v>
      </c>
      <c r="N26" s="11">
        <v>3.5</v>
      </c>
      <c r="O26" s="6" t="s">
        <v>63</v>
      </c>
      <c r="P26" s="11" t="s">
        <v>85</v>
      </c>
      <c r="Q26" s="11" t="s">
        <v>79</v>
      </c>
      <c r="R26" s="11">
        <v>9</v>
      </c>
      <c r="S26" s="11">
        <v>447</v>
      </c>
      <c r="T26" s="11">
        <v>1200</v>
      </c>
      <c r="U26" s="11">
        <v>2900</v>
      </c>
      <c r="V26" s="11" t="s">
        <v>119</v>
      </c>
      <c r="W26" s="11" t="s">
        <v>122</v>
      </c>
      <c r="X26" s="11">
        <v>560</v>
      </c>
      <c r="Y26" s="11" t="s">
        <v>124</v>
      </c>
      <c r="Z26" s="11" t="s">
        <v>156</v>
      </c>
      <c r="AA26" s="11" t="s">
        <v>118</v>
      </c>
      <c r="AB26" s="11" t="s">
        <v>118</v>
      </c>
      <c r="AC26" s="11">
        <v>98.6</v>
      </c>
      <c r="AD26" s="11" t="s">
        <v>58</v>
      </c>
      <c r="AE26" s="11" t="s">
        <v>58</v>
      </c>
      <c r="AF26" s="11" t="s">
        <v>58</v>
      </c>
      <c r="AG26" s="11" t="s">
        <v>58</v>
      </c>
      <c r="AH26" s="11" t="s">
        <v>58</v>
      </c>
      <c r="AI26" s="11">
        <v>0.174</v>
      </c>
      <c r="AJ26" s="11" t="s">
        <v>58</v>
      </c>
      <c r="AK26" s="11">
        <v>0.173</v>
      </c>
      <c r="AL26" s="11">
        <v>0.258</v>
      </c>
      <c r="AM26" s="11">
        <v>1.698</v>
      </c>
      <c r="AN26" s="11">
        <v>0.211</v>
      </c>
      <c r="AO26" s="11">
        <v>0.0876</v>
      </c>
      <c r="AP26" s="11">
        <v>5.87</v>
      </c>
      <c r="AQ26" s="11">
        <v>0.892</v>
      </c>
      <c r="AR26" s="11">
        <v>1.44</v>
      </c>
      <c r="AS26" s="11">
        <v>1.65</v>
      </c>
      <c r="AT26" s="11">
        <v>0.112</v>
      </c>
      <c r="AU26" s="11">
        <v>0.388</v>
      </c>
      <c r="AV26" s="11">
        <v>0.297</v>
      </c>
      <c r="AW26" s="11">
        <v>0.312</v>
      </c>
      <c r="AX26" s="11">
        <v>257</v>
      </c>
      <c r="AY26" s="11">
        <v>184</v>
      </c>
      <c r="AZ26" s="11">
        <v>48.3</v>
      </c>
      <c r="BA26" s="11">
        <v>783.4</v>
      </c>
    </row>
    <row r="27" spans="1:53" s="12" customFormat="1" ht="15.75" outlineLevel="1">
      <c r="A27" s="16" t="s">
        <v>90</v>
      </c>
      <c r="B27" s="17">
        <v>3000</v>
      </c>
      <c r="C27" s="17">
        <v>353</v>
      </c>
      <c r="D27" s="17">
        <v>300</v>
      </c>
      <c r="E27" s="17">
        <v>20</v>
      </c>
      <c r="F27" s="17">
        <v>0.85</v>
      </c>
      <c r="G27" s="18">
        <f t="shared" si="0"/>
        <v>10.190232251196896</v>
      </c>
      <c r="H27" s="17" t="s">
        <v>81</v>
      </c>
      <c r="I27" s="17">
        <v>33</v>
      </c>
      <c r="J27" s="17">
        <v>367</v>
      </c>
      <c r="K27" s="17" t="s">
        <v>63</v>
      </c>
      <c r="L27" s="17">
        <v>0.9</v>
      </c>
      <c r="M27" s="17">
        <v>10.6</v>
      </c>
      <c r="N27" s="17">
        <v>4</v>
      </c>
      <c r="O27" s="17">
        <v>33</v>
      </c>
      <c r="P27" s="17" t="s">
        <v>85</v>
      </c>
      <c r="Q27" s="17" t="s">
        <v>79</v>
      </c>
      <c r="R27" s="17">
        <v>12</v>
      </c>
      <c r="S27" s="17">
        <v>420</v>
      </c>
      <c r="T27" s="17">
        <v>1060</v>
      </c>
      <c r="U27" s="17">
        <v>3050</v>
      </c>
      <c r="V27" s="17" t="s">
        <v>149</v>
      </c>
      <c r="W27" s="17" t="s">
        <v>146</v>
      </c>
      <c r="X27" s="17" t="s">
        <v>150</v>
      </c>
      <c r="Y27" s="17" t="s">
        <v>151</v>
      </c>
      <c r="Z27" s="17" t="s">
        <v>118</v>
      </c>
      <c r="AA27" s="17" t="s">
        <v>118</v>
      </c>
      <c r="AB27" s="17" t="s">
        <v>118</v>
      </c>
      <c r="AC27" s="17">
        <v>98.7</v>
      </c>
      <c r="AD27" s="17">
        <v>31.1</v>
      </c>
      <c r="AE27" s="17">
        <v>3.99</v>
      </c>
      <c r="AF27" s="17">
        <v>9.5</v>
      </c>
      <c r="AG27" s="17">
        <v>0.505</v>
      </c>
      <c r="AH27" s="17">
        <v>0.00128</v>
      </c>
      <c r="AI27" s="17">
        <v>0.103</v>
      </c>
      <c r="AJ27" s="17" t="s">
        <v>58</v>
      </c>
      <c r="AK27" s="17">
        <v>0.195</v>
      </c>
      <c r="AL27" s="17">
        <v>0.3</v>
      </c>
      <c r="AM27" s="17">
        <v>2.195</v>
      </c>
      <c r="AN27" s="17">
        <v>0.238</v>
      </c>
      <c r="AO27" s="17">
        <v>0.0963</v>
      </c>
      <c r="AP27" s="17">
        <v>7</v>
      </c>
      <c r="AQ27" s="17">
        <v>0.957</v>
      </c>
      <c r="AR27" s="17">
        <v>1.55</v>
      </c>
      <c r="AS27" s="17">
        <v>1.75</v>
      </c>
      <c r="AT27" s="17">
        <v>0.1195</v>
      </c>
      <c r="AU27" s="17">
        <v>0.54</v>
      </c>
      <c r="AV27" s="17">
        <v>0.432</v>
      </c>
      <c r="AW27" s="17">
        <v>0.43</v>
      </c>
      <c r="AX27" s="17">
        <v>349</v>
      </c>
      <c r="AY27" s="17">
        <v>266</v>
      </c>
      <c r="AZ27" s="17">
        <v>55.8</v>
      </c>
      <c r="BA27" s="17">
        <v>900</v>
      </c>
    </row>
    <row r="28" spans="1:53" s="12" customFormat="1" ht="15.75" outlineLevel="1">
      <c r="A28" s="10" t="s">
        <v>91</v>
      </c>
      <c r="B28" s="11">
        <v>3000</v>
      </c>
      <c r="C28" s="11">
        <v>353</v>
      </c>
      <c r="D28" s="11">
        <v>300</v>
      </c>
      <c r="E28" s="11">
        <v>20</v>
      </c>
      <c r="F28" s="11">
        <v>0.85</v>
      </c>
      <c r="G28" s="14">
        <f t="shared" si="0"/>
        <v>10.190232251196896</v>
      </c>
      <c r="H28" s="6" t="s">
        <v>63</v>
      </c>
      <c r="I28" s="11">
        <v>33</v>
      </c>
      <c r="J28" s="11" t="s">
        <v>92</v>
      </c>
      <c r="K28" s="11" t="s">
        <v>93</v>
      </c>
      <c r="L28" s="11" t="s">
        <v>94</v>
      </c>
      <c r="M28" s="15">
        <v>11.89</v>
      </c>
      <c r="N28" s="6" t="s">
        <v>63</v>
      </c>
      <c r="O28" s="11">
        <v>33</v>
      </c>
      <c r="P28" s="6" t="s">
        <v>63</v>
      </c>
      <c r="Q28" s="11" t="s">
        <v>59</v>
      </c>
      <c r="R28" s="11">
        <v>6</v>
      </c>
      <c r="S28" s="11">
        <v>282</v>
      </c>
      <c r="T28" s="11">
        <v>1565</v>
      </c>
      <c r="U28" s="11">
        <v>4420</v>
      </c>
      <c r="V28" s="11" t="s">
        <v>152</v>
      </c>
      <c r="W28" s="11" t="s">
        <v>58</v>
      </c>
      <c r="X28" s="11" t="s">
        <v>153</v>
      </c>
      <c r="Y28" s="11" t="s">
        <v>154</v>
      </c>
      <c r="Z28" s="11" t="s">
        <v>155</v>
      </c>
      <c r="AA28" s="11" t="s">
        <v>155</v>
      </c>
      <c r="AB28" s="11" t="s">
        <v>156</v>
      </c>
      <c r="AC28" s="11">
        <v>98.8</v>
      </c>
      <c r="AD28" s="11">
        <v>28</v>
      </c>
      <c r="AE28" s="11">
        <v>4.67</v>
      </c>
      <c r="AF28" s="11">
        <v>9.57</v>
      </c>
      <c r="AG28" s="11">
        <v>0.517</v>
      </c>
      <c r="AH28" s="11">
        <v>0.0015</v>
      </c>
      <c r="AI28" s="11">
        <v>0.051</v>
      </c>
      <c r="AJ28" s="11">
        <v>1.7</v>
      </c>
      <c r="AK28" s="11">
        <v>0.203</v>
      </c>
      <c r="AL28" s="11">
        <v>0.352</v>
      </c>
      <c r="AM28" s="11">
        <v>2.11</v>
      </c>
      <c r="AN28" s="11">
        <v>0.248</v>
      </c>
      <c r="AO28" s="11">
        <v>0.113</v>
      </c>
      <c r="AP28" s="11">
        <v>6.5</v>
      </c>
      <c r="AQ28" s="11">
        <v>1.01</v>
      </c>
      <c r="AR28" s="11">
        <v>1.59</v>
      </c>
      <c r="AS28" s="11">
        <v>1.82</v>
      </c>
      <c r="AT28" s="11">
        <v>0.126</v>
      </c>
      <c r="AU28" s="11">
        <v>0.392</v>
      </c>
      <c r="AV28" s="11">
        <v>0.321</v>
      </c>
      <c r="AW28" s="11">
        <v>1.5</v>
      </c>
      <c r="AX28" s="11">
        <v>336</v>
      </c>
      <c r="AY28" s="11">
        <v>224</v>
      </c>
      <c r="AZ28" s="11">
        <v>50.4</v>
      </c>
      <c r="BA28" s="11" t="s">
        <v>58</v>
      </c>
    </row>
    <row r="29" spans="1:53" s="12" customFormat="1" ht="15.75" outlineLevel="1">
      <c r="A29" s="16" t="s">
        <v>95</v>
      </c>
      <c r="B29" s="17">
        <v>3000</v>
      </c>
      <c r="C29" s="17">
        <v>588</v>
      </c>
      <c r="D29" s="17">
        <v>500</v>
      </c>
      <c r="E29" s="17">
        <v>20</v>
      </c>
      <c r="F29" s="17">
        <v>0.85</v>
      </c>
      <c r="G29" s="18">
        <f t="shared" si="0"/>
        <v>16.974097914175</v>
      </c>
      <c r="H29" s="17" t="s">
        <v>96</v>
      </c>
      <c r="I29" s="17">
        <v>33</v>
      </c>
      <c r="J29" s="17">
        <v>610</v>
      </c>
      <c r="K29" s="17" t="s">
        <v>63</v>
      </c>
      <c r="L29" s="17">
        <v>0.9</v>
      </c>
      <c r="M29" s="17">
        <v>17.6</v>
      </c>
      <c r="N29" s="17">
        <v>4</v>
      </c>
      <c r="O29" s="17" t="s">
        <v>63</v>
      </c>
      <c r="P29" s="17" t="s">
        <v>96</v>
      </c>
      <c r="Q29" s="17" t="s">
        <v>79</v>
      </c>
      <c r="R29" s="17">
        <v>9</v>
      </c>
      <c r="S29" s="17">
        <v>474</v>
      </c>
      <c r="T29" s="17">
        <v>1075</v>
      </c>
      <c r="U29" s="17">
        <v>3530</v>
      </c>
      <c r="V29" s="17" t="s">
        <v>119</v>
      </c>
      <c r="W29" s="17" t="s">
        <v>120</v>
      </c>
      <c r="X29" s="17">
        <v>835</v>
      </c>
      <c r="Y29" s="17" t="s">
        <v>121</v>
      </c>
      <c r="Z29" s="17" t="s">
        <v>156</v>
      </c>
      <c r="AA29" s="17" t="s">
        <v>118</v>
      </c>
      <c r="AB29" s="17" t="s">
        <v>118</v>
      </c>
      <c r="AC29" s="17">
        <v>98.7</v>
      </c>
      <c r="AD29" s="17">
        <v>40</v>
      </c>
      <c r="AE29" s="17">
        <v>7.26</v>
      </c>
      <c r="AF29" s="17">
        <v>8.8</v>
      </c>
      <c r="AG29" s="17">
        <v>0.428</v>
      </c>
      <c r="AH29" s="17">
        <v>0.001143</v>
      </c>
      <c r="AI29" s="17">
        <v>0.0998</v>
      </c>
      <c r="AJ29" s="17" t="s">
        <v>58</v>
      </c>
      <c r="AK29" s="17">
        <v>0.242</v>
      </c>
      <c r="AL29" s="17">
        <v>0.355</v>
      </c>
      <c r="AM29" s="17">
        <v>2.56</v>
      </c>
      <c r="AN29" s="17">
        <v>0.295</v>
      </c>
      <c r="AO29" s="17">
        <v>0.141</v>
      </c>
      <c r="AP29" s="17">
        <v>9.2</v>
      </c>
      <c r="AQ29" s="17">
        <v>1.28</v>
      </c>
      <c r="AR29" s="17">
        <v>2.1</v>
      </c>
      <c r="AS29" s="17">
        <v>2.4</v>
      </c>
      <c r="AT29" s="17">
        <v>0.16</v>
      </c>
      <c r="AU29" s="17">
        <v>0.34</v>
      </c>
      <c r="AV29" s="17">
        <v>0.28</v>
      </c>
      <c r="AW29" s="17">
        <v>0.76</v>
      </c>
      <c r="AX29" s="17">
        <v>347</v>
      </c>
      <c r="AY29" s="17">
        <v>215</v>
      </c>
      <c r="AZ29" s="17">
        <v>65</v>
      </c>
      <c r="BA29" s="17">
        <v>1370</v>
      </c>
    </row>
    <row r="30" spans="1:53" s="12" customFormat="1" ht="15.75" outlineLevel="1">
      <c r="A30" s="10" t="s">
        <v>97</v>
      </c>
      <c r="B30" s="11">
        <v>3000</v>
      </c>
      <c r="C30" s="11">
        <v>588</v>
      </c>
      <c r="D30" s="11">
        <v>500</v>
      </c>
      <c r="E30" s="11">
        <v>20</v>
      </c>
      <c r="F30" s="11">
        <v>0.85</v>
      </c>
      <c r="G30" s="14">
        <f t="shared" si="0"/>
        <v>16.974097914175</v>
      </c>
      <c r="H30" s="11" t="s">
        <v>81</v>
      </c>
      <c r="I30" s="11">
        <v>33</v>
      </c>
      <c r="J30" s="11">
        <v>612</v>
      </c>
      <c r="K30" s="6" t="s">
        <v>63</v>
      </c>
      <c r="L30" s="11">
        <v>0.9</v>
      </c>
      <c r="M30" s="11">
        <v>17.6</v>
      </c>
      <c r="N30" s="11">
        <v>3</v>
      </c>
      <c r="O30" s="11">
        <v>33</v>
      </c>
      <c r="P30" s="11" t="s">
        <v>85</v>
      </c>
      <c r="Q30" s="11" t="s">
        <v>79</v>
      </c>
      <c r="R30" s="11">
        <v>12</v>
      </c>
      <c r="S30" s="11">
        <v>444</v>
      </c>
      <c r="T30" s="11">
        <v>1605</v>
      </c>
      <c r="U30" s="11">
        <v>5120</v>
      </c>
      <c r="V30" s="11" t="s">
        <v>119</v>
      </c>
      <c r="W30" s="11" t="s">
        <v>125</v>
      </c>
      <c r="X30" s="11" t="s">
        <v>126</v>
      </c>
      <c r="Y30" s="11" t="s">
        <v>127</v>
      </c>
      <c r="Z30" s="11" t="s">
        <v>156</v>
      </c>
      <c r="AA30" s="11" t="s">
        <v>118</v>
      </c>
      <c r="AB30" s="11" t="s">
        <v>156</v>
      </c>
      <c r="AC30" s="11">
        <v>98.84</v>
      </c>
      <c r="AD30" s="11">
        <v>33</v>
      </c>
      <c r="AE30" s="11">
        <v>7.14</v>
      </c>
      <c r="AF30" s="11">
        <v>13.3</v>
      </c>
      <c r="AG30" s="11">
        <v>0.44</v>
      </c>
      <c r="AH30" s="11">
        <v>0.0011</v>
      </c>
      <c r="AI30" s="11">
        <v>0.0683</v>
      </c>
      <c r="AJ30" s="11" t="s">
        <v>58</v>
      </c>
      <c r="AK30" s="11">
        <v>0.243</v>
      </c>
      <c r="AL30" s="11">
        <v>0.373</v>
      </c>
      <c r="AM30" s="11">
        <v>2.413</v>
      </c>
      <c r="AN30" s="11">
        <v>0.296</v>
      </c>
      <c r="AO30" s="11">
        <v>0.146</v>
      </c>
      <c r="AP30" s="11">
        <v>6.3</v>
      </c>
      <c r="AQ30" s="11">
        <v>0.975</v>
      </c>
      <c r="AR30" s="11">
        <v>1.555</v>
      </c>
      <c r="AS30" s="11">
        <v>1.8</v>
      </c>
      <c r="AT30" s="11">
        <v>0.122</v>
      </c>
      <c r="AU30" s="11">
        <v>0.468</v>
      </c>
      <c r="AV30" s="11">
        <v>0.39</v>
      </c>
      <c r="AW30" s="11">
        <v>0.4</v>
      </c>
      <c r="AX30" s="11">
        <v>345</v>
      </c>
      <c r="AY30" s="11">
        <v>218</v>
      </c>
      <c r="AZ30" s="11">
        <v>62</v>
      </c>
      <c r="BA30" s="11">
        <v>1280</v>
      </c>
    </row>
    <row r="31" spans="1:53" s="12" customFormat="1" ht="15.75" outlineLevel="1">
      <c r="A31" s="16" t="s">
        <v>98</v>
      </c>
      <c r="B31" s="17">
        <v>1500</v>
      </c>
      <c r="C31" s="17">
        <v>588</v>
      </c>
      <c r="D31" s="17">
        <v>500</v>
      </c>
      <c r="E31" s="17">
        <v>20</v>
      </c>
      <c r="F31" s="17">
        <v>0.85</v>
      </c>
      <c r="G31" s="18">
        <f t="shared" si="0"/>
        <v>16.974097914175</v>
      </c>
      <c r="H31" s="19" t="s">
        <v>99</v>
      </c>
      <c r="I31" s="17" t="s">
        <v>63</v>
      </c>
      <c r="J31" s="17" t="s">
        <v>63</v>
      </c>
      <c r="K31" s="17" t="s">
        <v>63</v>
      </c>
      <c r="L31" s="17" t="s">
        <v>63</v>
      </c>
      <c r="M31" s="17" t="s">
        <v>63</v>
      </c>
      <c r="N31" s="17" t="s">
        <v>63</v>
      </c>
      <c r="O31" s="17" t="s">
        <v>63</v>
      </c>
      <c r="P31" s="17" t="s">
        <v>63</v>
      </c>
      <c r="Q31" s="17" t="s">
        <v>79</v>
      </c>
      <c r="R31" s="17">
        <v>12</v>
      </c>
      <c r="S31" s="17">
        <v>441</v>
      </c>
      <c r="T31" s="17">
        <v>1500</v>
      </c>
      <c r="U31" s="17">
        <v>4380</v>
      </c>
      <c r="V31" s="17" t="s">
        <v>111</v>
      </c>
      <c r="W31" s="17" t="s">
        <v>128</v>
      </c>
      <c r="X31" s="17" t="s">
        <v>129</v>
      </c>
      <c r="Y31" s="17" t="s">
        <v>130</v>
      </c>
      <c r="Z31" s="17" t="s">
        <v>156</v>
      </c>
      <c r="AA31" s="17" t="s">
        <v>118</v>
      </c>
      <c r="AB31" s="17" t="s">
        <v>156</v>
      </c>
      <c r="AC31" s="17">
        <v>98.815</v>
      </c>
      <c r="AD31" s="17" t="s">
        <v>58</v>
      </c>
      <c r="AE31" s="17" t="s">
        <v>58</v>
      </c>
      <c r="AF31" s="17" t="s">
        <v>58</v>
      </c>
      <c r="AG31" s="17">
        <v>0.45</v>
      </c>
      <c r="AH31" s="17" t="s">
        <v>58</v>
      </c>
      <c r="AI31" s="17">
        <v>0.0836</v>
      </c>
      <c r="AJ31" s="17" t="s">
        <v>58</v>
      </c>
      <c r="AK31" s="17">
        <v>0.268</v>
      </c>
      <c r="AL31" s="17">
        <v>0.398</v>
      </c>
      <c r="AM31" s="17">
        <v>2.158</v>
      </c>
      <c r="AN31" s="17">
        <v>0.327</v>
      </c>
      <c r="AO31" s="17">
        <v>0.13</v>
      </c>
      <c r="AP31" s="17">
        <v>6.9</v>
      </c>
      <c r="AQ31" s="17">
        <v>1.27</v>
      </c>
      <c r="AR31" s="17">
        <v>2.05</v>
      </c>
      <c r="AS31" s="17">
        <v>2.26</v>
      </c>
      <c r="AT31" s="17">
        <v>0.159</v>
      </c>
      <c r="AU31" s="17">
        <v>0.374</v>
      </c>
      <c r="AV31" s="17">
        <v>0.298</v>
      </c>
      <c r="AW31" s="17">
        <v>0.5</v>
      </c>
      <c r="AX31" s="17" t="s">
        <v>58</v>
      </c>
      <c r="AY31" s="17" t="s">
        <v>58</v>
      </c>
      <c r="AZ31" s="17">
        <v>154</v>
      </c>
      <c r="BA31" s="17">
        <v>2600</v>
      </c>
    </row>
    <row r="32" spans="1:53" s="12" customFormat="1" ht="15.75" outlineLevel="1">
      <c r="A32" s="10" t="s">
        <v>100</v>
      </c>
      <c r="B32" s="11">
        <v>3000</v>
      </c>
      <c r="C32" s="11">
        <v>588.2</v>
      </c>
      <c r="D32" s="11">
        <v>500</v>
      </c>
      <c r="E32" s="11">
        <v>36.75</v>
      </c>
      <c r="F32" s="11">
        <v>0.85</v>
      </c>
      <c r="G32" s="14">
        <f t="shared" si="0"/>
        <v>9.240746349315318</v>
      </c>
      <c r="H32" s="6" t="s">
        <v>63</v>
      </c>
      <c r="I32" s="6" t="s">
        <v>63</v>
      </c>
      <c r="J32" s="6" t="s">
        <v>63</v>
      </c>
      <c r="K32" s="6" t="s">
        <v>63</v>
      </c>
      <c r="L32" s="6" t="s">
        <v>63</v>
      </c>
      <c r="M32" s="6" t="s">
        <v>63</v>
      </c>
      <c r="N32" s="6" t="s">
        <v>63</v>
      </c>
      <c r="O32" s="6" t="s">
        <v>63</v>
      </c>
      <c r="P32" s="6" t="s">
        <v>63</v>
      </c>
      <c r="Q32" s="11" t="s">
        <v>59</v>
      </c>
      <c r="R32" s="11">
        <v>6</v>
      </c>
      <c r="S32" s="11" t="s">
        <v>58</v>
      </c>
      <c r="T32" s="11" t="s">
        <v>58</v>
      </c>
      <c r="U32" s="11" t="s">
        <v>58</v>
      </c>
      <c r="V32" s="11" t="s">
        <v>119</v>
      </c>
      <c r="W32" s="11" t="s">
        <v>125</v>
      </c>
      <c r="X32" s="11" t="s">
        <v>58</v>
      </c>
      <c r="Y32" s="11" t="s">
        <v>58</v>
      </c>
      <c r="Z32" s="11" t="s">
        <v>155</v>
      </c>
      <c r="AA32" s="11" t="s">
        <v>155</v>
      </c>
      <c r="AB32" s="11" t="s">
        <v>156</v>
      </c>
      <c r="AC32" s="11">
        <v>98.9</v>
      </c>
      <c r="AD32" s="11" t="s">
        <v>58</v>
      </c>
      <c r="AE32" s="11" t="s">
        <v>58</v>
      </c>
      <c r="AF32" s="11" t="s">
        <v>58</v>
      </c>
      <c r="AG32" s="11" t="s">
        <v>58</v>
      </c>
      <c r="AH32" s="11" t="s">
        <v>58</v>
      </c>
      <c r="AI32" s="11" t="s">
        <v>58</v>
      </c>
      <c r="AJ32" s="11" t="s">
        <v>58</v>
      </c>
      <c r="AK32" s="11" t="s">
        <v>58</v>
      </c>
      <c r="AL32" s="11" t="s">
        <v>58</v>
      </c>
      <c r="AM32" s="11" t="s">
        <v>58</v>
      </c>
      <c r="AN32" s="11" t="s">
        <v>58</v>
      </c>
      <c r="AO32" s="11" t="s">
        <v>58</v>
      </c>
      <c r="AP32" s="11" t="s">
        <v>58</v>
      </c>
      <c r="AQ32" s="11" t="s">
        <v>58</v>
      </c>
      <c r="AR32" s="11" t="s">
        <v>58</v>
      </c>
      <c r="AS32" s="11" t="s">
        <v>58</v>
      </c>
      <c r="AT32" s="11" t="s">
        <v>58</v>
      </c>
      <c r="AU32" s="11" t="s">
        <v>58</v>
      </c>
      <c r="AV32" s="11" t="s">
        <v>58</v>
      </c>
      <c r="AW32" s="11" t="s">
        <v>58</v>
      </c>
      <c r="AX32" s="11">
        <v>340</v>
      </c>
      <c r="AY32" s="11">
        <v>244</v>
      </c>
      <c r="AZ32" s="11">
        <v>63.5</v>
      </c>
      <c r="BA32" s="11" t="s">
        <v>58</v>
      </c>
    </row>
    <row r="33" spans="1:53" s="12" customFormat="1" ht="15.75" outlineLevel="1">
      <c r="A33" s="16" t="s">
        <v>101</v>
      </c>
      <c r="B33" s="17">
        <v>3000</v>
      </c>
      <c r="C33" s="17">
        <v>941</v>
      </c>
      <c r="D33" s="17">
        <v>800</v>
      </c>
      <c r="E33" s="17">
        <v>24</v>
      </c>
      <c r="F33" s="17">
        <v>0.85</v>
      </c>
      <c r="G33" s="18">
        <f t="shared" si="0"/>
        <v>22.636941804476578</v>
      </c>
      <c r="H33" s="19" t="s">
        <v>102</v>
      </c>
      <c r="I33" s="17">
        <v>33</v>
      </c>
      <c r="J33" s="17" t="s">
        <v>63</v>
      </c>
      <c r="K33" s="17" t="s">
        <v>63</v>
      </c>
      <c r="L33" s="17" t="s">
        <v>63</v>
      </c>
      <c r="M33" s="17" t="s">
        <v>63</v>
      </c>
      <c r="N33" s="17" t="s">
        <v>63</v>
      </c>
      <c r="O33" s="17">
        <v>33</v>
      </c>
      <c r="P33" s="17" t="s">
        <v>63</v>
      </c>
      <c r="Q33" s="17" t="s">
        <v>58</v>
      </c>
      <c r="R33" s="17" t="s">
        <v>58</v>
      </c>
      <c r="S33" s="17">
        <v>480</v>
      </c>
      <c r="T33" s="17" t="s">
        <v>58</v>
      </c>
      <c r="U33" s="17">
        <v>6720</v>
      </c>
      <c r="V33" s="17" t="s">
        <v>58</v>
      </c>
      <c r="W33" s="17" t="s">
        <v>58</v>
      </c>
      <c r="X33" s="17" t="s">
        <v>58</v>
      </c>
      <c r="Y33" s="17" t="s">
        <v>58</v>
      </c>
      <c r="Z33" s="17" t="s">
        <v>58</v>
      </c>
      <c r="AA33" s="17" t="s">
        <v>58</v>
      </c>
      <c r="AB33" s="17" t="s">
        <v>58</v>
      </c>
      <c r="AC33" s="17">
        <v>98.7</v>
      </c>
      <c r="AD33" s="17" t="s">
        <v>58</v>
      </c>
      <c r="AE33" s="17" t="s">
        <v>58</v>
      </c>
      <c r="AF33" s="17" t="s">
        <v>58</v>
      </c>
      <c r="AG33" s="17" t="s">
        <v>58</v>
      </c>
      <c r="AH33" s="17" t="s">
        <v>58</v>
      </c>
      <c r="AI33" s="17" t="s">
        <v>58</v>
      </c>
      <c r="AJ33" s="17" t="s">
        <v>58</v>
      </c>
      <c r="AK33" s="17">
        <v>0.272</v>
      </c>
      <c r="AL33" s="17">
        <v>0.4</v>
      </c>
      <c r="AM33" s="17">
        <v>2.482</v>
      </c>
      <c r="AN33" s="17">
        <v>0.332</v>
      </c>
      <c r="AO33" s="17">
        <v>0.151</v>
      </c>
      <c r="AP33" s="17">
        <v>6.7</v>
      </c>
      <c r="AQ33" s="17">
        <v>1.09</v>
      </c>
      <c r="AR33" s="17">
        <v>1.75</v>
      </c>
      <c r="AS33" s="17">
        <v>2</v>
      </c>
      <c r="AT33" s="17">
        <v>0.136</v>
      </c>
      <c r="AU33" s="17">
        <v>0.44</v>
      </c>
      <c r="AV33" s="17">
        <v>0.36</v>
      </c>
      <c r="AW33" s="17" t="s">
        <v>58</v>
      </c>
      <c r="AX33" s="17">
        <v>450</v>
      </c>
      <c r="AY33" s="17">
        <v>280</v>
      </c>
      <c r="AZ33" s="17">
        <v>71</v>
      </c>
      <c r="BA33" s="17" t="s">
        <v>58</v>
      </c>
    </row>
    <row r="34" spans="1:53" s="12" customFormat="1" ht="15.75" outlineLevel="1">
      <c r="A34" s="10" t="s">
        <v>103</v>
      </c>
      <c r="B34" s="11">
        <v>3000</v>
      </c>
      <c r="C34" s="11">
        <v>888.9</v>
      </c>
      <c r="D34" s="11">
        <v>800</v>
      </c>
      <c r="E34" s="11">
        <v>24</v>
      </c>
      <c r="F34" s="11">
        <v>0.9</v>
      </c>
      <c r="G34" s="14">
        <f t="shared" si="0"/>
        <v>21.383610595110763</v>
      </c>
      <c r="H34" s="11" t="s">
        <v>104</v>
      </c>
      <c r="I34" s="6" t="s">
        <v>63</v>
      </c>
      <c r="J34" s="6" t="s">
        <v>63</v>
      </c>
      <c r="K34" s="6" t="s">
        <v>63</v>
      </c>
      <c r="L34" s="6" t="s">
        <v>63</v>
      </c>
      <c r="M34" s="6" t="s">
        <v>63</v>
      </c>
      <c r="N34" s="6" t="s">
        <v>63</v>
      </c>
      <c r="O34" s="6" t="s">
        <v>63</v>
      </c>
      <c r="P34" s="11" t="s">
        <v>104</v>
      </c>
      <c r="Q34" s="11" t="s">
        <v>79</v>
      </c>
      <c r="R34" s="11">
        <v>9</v>
      </c>
      <c r="S34" s="11">
        <v>612</v>
      </c>
      <c r="T34" s="11">
        <v>1287</v>
      </c>
      <c r="U34" s="11">
        <v>3790</v>
      </c>
      <c r="V34" s="11" t="s">
        <v>119</v>
      </c>
      <c r="W34" s="11" t="s">
        <v>157</v>
      </c>
      <c r="X34" s="11">
        <v>940</v>
      </c>
      <c r="Y34" s="11" t="s">
        <v>158</v>
      </c>
      <c r="Z34" s="11" t="s">
        <v>156</v>
      </c>
      <c r="AA34" s="11" t="s">
        <v>118</v>
      </c>
      <c r="AB34" s="11" t="s">
        <v>118</v>
      </c>
      <c r="AC34" s="11">
        <v>98.75</v>
      </c>
      <c r="AD34" s="11" t="s">
        <v>58</v>
      </c>
      <c r="AE34" s="11" t="s">
        <v>58</v>
      </c>
      <c r="AF34" s="11" t="s">
        <v>58</v>
      </c>
      <c r="AG34" s="11" t="s">
        <v>58</v>
      </c>
      <c r="AH34" s="11" t="s">
        <v>58</v>
      </c>
      <c r="AI34" s="11">
        <v>0.12</v>
      </c>
      <c r="AJ34" s="11" t="s">
        <v>58</v>
      </c>
      <c r="AK34" s="11">
        <v>0.219</v>
      </c>
      <c r="AL34" s="11">
        <v>0.307</v>
      </c>
      <c r="AM34" s="11">
        <v>2.33</v>
      </c>
      <c r="AN34" s="11">
        <v>0.267</v>
      </c>
      <c r="AO34" s="11">
        <v>0.117</v>
      </c>
      <c r="AP34" s="11">
        <v>9.3</v>
      </c>
      <c r="AQ34" s="11">
        <v>1.23</v>
      </c>
      <c r="AR34" s="11">
        <v>2.1</v>
      </c>
      <c r="AS34" s="11">
        <v>2.4</v>
      </c>
      <c r="AT34" s="11">
        <v>0.15</v>
      </c>
      <c r="AU34" s="11">
        <v>0.33</v>
      </c>
      <c r="AV34" s="11">
        <v>0.27</v>
      </c>
      <c r="AW34" s="11">
        <v>0.8</v>
      </c>
      <c r="AX34" s="11">
        <v>502</v>
      </c>
      <c r="AY34" s="11">
        <v>325.2</v>
      </c>
      <c r="AZ34" s="11">
        <v>84</v>
      </c>
      <c r="BA34" s="11">
        <v>2600</v>
      </c>
    </row>
    <row r="35" spans="1:53" s="12" customFormat="1" ht="15.75" outlineLevel="1">
      <c r="A35" s="16" t="s">
        <v>105</v>
      </c>
      <c r="B35" s="17">
        <v>3000</v>
      </c>
      <c r="C35" s="17">
        <v>941</v>
      </c>
      <c r="D35" s="17">
        <v>800</v>
      </c>
      <c r="E35" s="17">
        <v>24</v>
      </c>
      <c r="F35" s="17">
        <v>0.85</v>
      </c>
      <c r="G35" s="18">
        <f t="shared" si="0"/>
        <v>22.636941804476578</v>
      </c>
      <c r="H35" s="17" t="s">
        <v>58</v>
      </c>
      <c r="I35" s="17" t="s">
        <v>63</v>
      </c>
      <c r="J35" s="17" t="s">
        <v>63</v>
      </c>
      <c r="K35" s="17" t="s">
        <v>63</v>
      </c>
      <c r="L35" s="17" t="s">
        <v>63</v>
      </c>
      <c r="M35" s="17" t="s">
        <v>63</v>
      </c>
      <c r="N35" s="17" t="s">
        <v>58</v>
      </c>
      <c r="O35" s="17" t="s">
        <v>63</v>
      </c>
      <c r="P35" s="17" t="s">
        <v>58</v>
      </c>
      <c r="Q35" s="17" t="s">
        <v>79</v>
      </c>
      <c r="R35" s="17" t="s">
        <v>58</v>
      </c>
      <c r="S35" s="17" t="s">
        <v>58</v>
      </c>
      <c r="T35" s="17" t="s">
        <v>58</v>
      </c>
      <c r="U35" s="17" t="s">
        <v>58</v>
      </c>
      <c r="V35" s="17" t="s">
        <v>58</v>
      </c>
      <c r="W35" s="17" t="s">
        <v>58</v>
      </c>
      <c r="X35" s="17" t="s">
        <v>58</v>
      </c>
      <c r="Y35" s="17" t="s">
        <v>58</v>
      </c>
      <c r="Z35" s="17" t="s">
        <v>138</v>
      </c>
      <c r="AA35" s="17" t="s">
        <v>138</v>
      </c>
      <c r="AB35" s="17" t="s">
        <v>138</v>
      </c>
      <c r="AC35" s="17" t="s">
        <v>58</v>
      </c>
      <c r="AD35" s="17" t="s">
        <v>58</v>
      </c>
      <c r="AE35" s="17" t="s">
        <v>58</v>
      </c>
      <c r="AF35" s="17" t="s">
        <v>58</v>
      </c>
      <c r="AG35" s="17" t="s">
        <v>58</v>
      </c>
      <c r="AH35" s="17" t="s">
        <v>58</v>
      </c>
      <c r="AI35" s="17" t="s">
        <v>58</v>
      </c>
      <c r="AJ35" s="17" t="s">
        <v>58</v>
      </c>
      <c r="AK35" s="17" t="s">
        <v>58</v>
      </c>
      <c r="AL35" s="17" t="s">
        <v>58</v>
      </c>
      <c r="AM35" s="17" t="s">
        <v>58</v>
      </c>
      <c r="AN35" s="17" t="s">
        <v>58</v>
      </c>
      <c r="AO35" s="17" t="s">
        <v>58</v>
      </c>
      <c r="AP35" s="17" t="s">
        <v>58</v>
      </c>
      <c r="AQ35" s="17" t="s">
        <v>58</v>
      </c>
      <c r="AR35" s="17" t="s">
        <v>58</v>
      </c>
      <c r="AS35" s="17" t="s">
        <v>58</v>
      </c>
      <c r="AT35" s="17" t="s">
        <v>58</v>
      </c>
      <c r="AU35" s="17" t="s">
        <v>58</v>
      </c>
      <c r="AV35" s="17" t="s">
        <v>58</v>
      </c>
      <c r="AW35" s="17" t="s">
        <v>58</v>
      </c>
      <c r="AX35" s="17" t="s">
        <v>58</v>
      </c>
      <c r="AY35" s="17" t="s">
        <v>58</v>
      </c>
      <c r="AZ35" s="17" t="s">
        <v>58</v>
      </c>
      <c r="BA35" s="17" t="s">
        <v>58</v>
      </c>
    </row>
    <row r="36" spans="1:53" s="12" customFormat="1" ht="15.75" outlineLevel="1">
      <c r="A36" s="10" t="s">
        <v>106</v>
      </c>
      <c r="B36" s="11">
        <v>1500</v>
      </c>
      <c r="C36" s="11">
        <v>1111</v>
      </c>
      <c r="D36" s="11">
        <v>1000</v>
      </c>
      <c r="E36" s="11">
        <v>24</v>
      </c>
      <c r="F36" s="11">
        <v>0.9</v>
      </c>
      <c r="G36" s="14">
        <f t="shared" si="0"/>
        <v>26.726506211236426</v>
      </c>
      <c r="H36" s="11" t="s">
        <v>104</v>
      </c>
      <c r="I36" s="6" t="s">
        <v>63</v>
      </c>
      <c r="J36" s="6" t="s">
        <v>63</v>
      </c>
      <c r="K36" s="6" t="s">
        <v>63</v>
      </c>
      <c r="L36" s="6" t="s">
        <v>63</v>
      </c>
      <c r="M36" s="6" t="s">
        <v>63</v>
      </c>
      <c r="N36" s="6" t="s">
        <v>63</v>
      </c>
      <c r="O36" s="6" t="s">
        <v>63</v>
      </c>
      <c r="P36" s="11" t="s">
        <v>104</v>
      </c>
      <c r="Q36" s="11" t="s">
        <v>79</v>
      </c>
      <c r="R36" s="11">
        <v>9</v>
      </c>
      <c r="S36" s="11">
        <v>470</v>
      </c>
      <c r="T36" s="11">
        <v>2250</v>
      </c>
      <c r="U36" s="11">
        <v>7020</v>
      </c>
      <c r="V36" s="11" t="s">
        <v>111</v>
      </c>
      <c r="W36" s="11" t="s">
        <v>159</v>
      </c>
      <c r="X36" s="11" t="s">
        <v>161</v>
      </c>
      <c r="Y36" s="11" t="s">
        <v>163</v>
      </c>
      <c r="Z36" s="11" t="s">
        <v>156</v>
      </c>
      <c r="AA36" s="11" t="s">
        <v>118</v>
      </c>
      <c r="AB36" s="11" t="s">
        <v>118</v>
      </c>
      <c r="AC36" s="11">
        <v>98.7</v>
      </c>
      <c r="AD36" s="11" t="s">
        <v>58</v>
      </c>
      <c r="AE36" s="11" t="s">
        <v>58</v>
      </c>
      <c r="AF36" s="11" t="s">
        <v>58</v>
      </c>
      <c r="AG36" s="11">
        <v>0.63</v>
      </c>
      <c r="AH36" s="11" t="s">
        <v>58</v>
      </c>
      <c r="AI36" s="11">
        <v>0.0496</v>
      </c>
      <c r="AJ36" s="11" t="s">
        <v>58</v>
      </c>
      <c r="AK36" s="11">
        <v>0.324</v>
      </c>
      <c r="AL36" s="11">
        <v>0.458</v>
      </c>
      <c r="AM36" s="11">
        <v>2.41</v>
      </c>
      <c r="AN36" s="11">
        <v>0.395</v>
      </c>
      <c r="AO36" s="11">
        <v>0.149</v>
      </c>
      <c r="AP36" s="11">
        <v>9.1</v>
      </c>
      <c r="AQ36" s="11">
        <v>1.7</v>
      </c>
      <c r="AR36" s="11">
        <v>2.8</v>
      </c>
      <c r="AS36" s="11">
        <v>3.1</v>
      </c>
      <c r="AT36" s="11">
        <v>0.22</v>
      </c>
      <c r="AU36" s="11">
        <v>0.34</v>
      </c>
      <c r="AV36" s="11">
        <v>0.27</v>
      </c>
      <c r="AW36" s="11">
        <v>0.25</v>
      </c>
      <c r="AX36" s="11" t="s">
        <v>58</v>
      </c>
      <c r="AY36" s="11" t="s">
        <v>58</v>
      </c>
      <c r="AZ36" s="11">
        <v>156</v>
      </c>
      <c r="BA36" s="11">
        <v>5500</v>
      </c>
    </row>
    <row r="37" spans="1:53" s="12" customFormat="1" ht="15.75" outlineLevel="1">
      <c r="A37" s="16" t="s">
        <v>107</v>
      </c>
      <c r="B37" s="17">
        <v>3000</v>
      </c>
      <c r="C37" s="17">
        <v>1111</v>
      </c>
      <c r="D37" s="17">
        <v>1000</v>
      </c>
      <c r="E37" s="17">
        <v>24</v>
      </c>
      <c r="F37" s="17">
        <v>0.9</v>
      </c>
      <c r="G37" s="18">
        <f t="shared" si="0"/>
        <v>26.726506211236426</v>
      </c>
      <c r="H37" s="17" t="s">
        <v>63</v>
      </c>
      <c r="I37" s="17" t="s">
        <v>63</v>
      </c>
      <c r="J37" s="17" t="s">
        <v>63</v>
      </c>
      <c r="K37" s="17" t="s">
        <v>63</v>
      </c>
      <c r="L37" s="17" t="s">
        <v>63</v>
      </c>
      <c r="M37" s="17" t="s">
        <v>63</v>
      </c>
      <c r="N37" s="17" t="s">
        <v>63</v>
      </c>
      <c r="O37" s="17" t="s">
        <v>63</v>
      </c>
      <c r="P37" s="17" t="s">
        <v>63</v>
      </c>
      <c r="Q37" s="17" t="s">
        <v>58</v>
      </c>
      <c r="R37" s="17" t="s">
        <v>58</v>
      </c>
      <c r="S37" s="17" t="s">
        <v>58</v>
      </c>
      <c r="T37" s="17" t="s">
        <v>58</v>
      </c>
      <c r="U37" s="17" t="s">
        <v>58</v>
      </c>
      <c r="V37" s="17" t="s">
        <v>111</v>
      </c>
      <c r="W37" s="17" t="s">
        <v>58</v>
      </c>
      <c r="X37" s="17" t="s">
        <v>58</v>
      </c>
      <c r="Y37" s="17" t="s">
        <v>58</v>
      </c>
      <c r="Z37" s="17" t="s">
        <v>156</v>
      </c>
      <c r="AA37" s="17" t="s">
        <v>118</v>
      </c>
      <c r="AB37" s="17" t="s">
        <v>118</v>
      </c>
      <c r="AC37" s="17">
        <v>98.75</v>
      </c>
      <c r="AD37" s="17" t="s">
        <v>58</v>
      </c>
      <c r="AE37" s="17" t="s">
        <v>58</v>
      </c>
      <c r="AF37" s="17" t="s">
        <v>58</v>
      </c>
      <c r="AG37" s="17" t="s">
        <v>58</v>
      </c>
      <c r="AH37" s="17" t="s">
        <v>58</v>
      </c>
      <c r="AI37" s="17" t="s">
        <v>58</v>
      </c>
      <c r="AJ37" s="17" t="s">
        <v>58</v>
      </c>
      <c r="AK37" s="17">
        <v>0.269</v>
      </c>
      <c r="AL37" s="17">
        <v>0.382</v>
      </c>
      <c r="AM37" s="17">
        <v>2.82</v>
      </c>
      <c r="AN37" s="17">
        <v>0.328</v>
      </c>
      <c r="AO37" s="17">
        <v>0.142</v>
      </c>
      <c r="AP37" s="17">
        <v>9.8</v>
      </c>
      <c r="AQ37" s="17">
        <v>1.3</v>
      </c>
      <c r="AR37" s="17">
        <v>2.2</v>
      </c>
      <c r="AS37" s="17">
        <v>2.5</v>
      </c>
      <c r="AT37" s="17">
        <v>0.22</v>
      </c>
      <c r="AU37" s="17">
        <v>0.33</v>
      </c>
      <c r="AV37" s="17">
        <v>0.27</v>
      </c>
      <c r="AW37" s="17" t="s">
        <v>58</v>
      </c>
      <c r="AX37" s="17" t="s">
        <v>58</v>
      </c>
      <c r="AY37" s="17">
        <v>322</v>
      </c>
      <c r="AZ37" s="17">
        <v>86.5</v>
      </c>
      <c r="BA37" s="17" t="s">
        <v>58</v>
      </c>
    </row>
    <row r="38" spans="1:53" s="12" customFormat="1" ht="15.75" outlineLevel="1">
      <c r="A38" s="10" t="s">
        <v>108</v>
      </c>
      <c r="B38" s="11">
        <v>3000</v>
      </c>
      <c r="C38" s="11">
        <v>1330</v>
      </c>
      <c r="D38" s="11">
        <v>1200</v>
      </c>
      <c r="E38" s="11">
        <v>24</v>
      </c>
      <c r="F38" s="11">
        <v>0.9</v>
      </c>
      <c r="G38" s="14" t="s">
        <v>109</v>
      </c>
      <c r="H38" s="11" t="s">
        <v>104</v>
      </c>
      <c r="I38" s="6" t="s">
        <v>63</v>
      </c>
      <c r="J38" s="6" t="s">
        <v>63</v>
      </c>
      <c r="K38" s="6" t="s">
        <v>63</v>
      </c>
      <c r="L38" s="6" t="s">
        <v>63</v>
      </c>
      <c r="M38" s="6" t="s">
        <v>63</v>
      </c>
      <c r="N38" s="6" t="s">
        <v>63</v>
      </c>
      <c r="O38" s="6" t="s">
        <v>63</v>
      </c>
      <c r="P38" s="11" t="s">
        <v>104</v>
      </c>
      <c r="Q38" s="11" t="s">
        <v>110</v>
      </c>
      <c r="R38" s="11">
        <v>18</v>
      </c>
      <c r="S38" s="11">
        <v>515</v>
      </c>
      <c r="T38" s="11">
        <v>2460</v>
      </c>
      <c r="U38" s="11">
        <v>7530</v>
      </c>
      <c r="V38" s="11" t="s">
        <v>111</v>
      </c>
      <c r="W38" s="11" t="s">
        <v>160</v>
      </c>
      <c r="X38" s="11" t="s">
        <v>162</v>
      </c>
      <c r="Y38" s="11" t="s">
        <v>164</v>
      </c>
      <c r="Z38" s="11" t="s">
        <v>156</v>
      </c>
      <c r="AA38" s="11" t="s">
        <v>118</v>
      </c>
      <c r="AB38" s="11" t="s">
        <v>118</v>
      </c>
      <c r="AC38" s="11">
        <v>98.8</v>
      </c>
      <c r="AD38" s="11" t="s">
        <v>165</v>
      </c>
      <c r="AE38" s="11" t="s">
        <v>58</v>
      </c>
      <c r="AF38" s="11" t="s">
        <v>58</v>
      </c>
      <c r="AG38" s="11">
        <v>0.44</v>
      </c>
      <c r="AH38" s="11" t="s">
        <v>58</v>
      </c>
      <c r="AI38" s="11">
        <v>0.0509</v>
      </c>
      <c r="AJ38" s="11" t="s">
        <v>58</v>
      </c>
      <c r="AK38" s="11">
        <v>0.248</v>
      </c>
      <c r="AL38" s="11">
        <v>0.358</v>
      </c>
      <c r="AM38" s="11">
        <v>2.418</v>
      </c>
      <c r="AN38" s="11">
        <v>0.302</v>
      </c>
      <c r="AO38" s="11">
        <v>0.152</v>
      </c>
      <c r="AP38" s="11">
        <v>8.51</v>
      </c>
      <c r="AQ38" s="11">
        <v>1.42</v>
      </c>
      <c r="AR38" s="11">
        <v>2.06</v>
      </c>
      <c r="AS38" s="11">
        <v>2.4</v>
      </c>
      <c r="AT38" s="11">
        <v>0.18</v>
      </c>
      <c r="AU38" s="11">
        <v>0.38</v>
      </c>
      <c r="AV38" s="11">
        <v>0.31</v>
      </c>
      <c r="AW38" s="11">
        <v>1.2</v>
      </c>
      <c r="AX38" s="11" t="s">
        <v>58</v>
      </c>
      <c r="AY38" s="11" t="s">
        <v>58</v>
      </c>
      <c r="AZ38" s="11">
        <v>104</v>
      </c>
      <c r="BA38" s="11" t="s">
        <v>58</v>
      </c>
    </row>
  </sheetData>
  <sheetProtection/>
  <mergeCells count="60">
    <mergeCell ref="B1:B3"/>
    <mergeCell ref="A1:A3"/>
    <mergeCell ref="C1:C3"/>
    <mergeCell ref="D1:D3"/>
    <mergeCell ref="P1:P3"/>
    <mergeCell ref="Q1:Q3"/>
    <mergeCell ref="E1:E3"/>
    <mergeCell ref="F1:F3"/>
    <mergeCell ref="G1:G3"/>
    <mergeCell ref="H1:I1"/>
    <mergeCell ref="R1:R3"/>
    <mergeCell ref="H2:H3"/>
    <mergeCell ref="I2:I3"/>
    <mergeCell ref="K2:K3"/>
    <mergeCell ref="L2:L3"/>
    <mergeCell ref="M2:M3"/>
    <mergeCell ref="N2:N3"/>
    <mergeCell ref="O2:O3"/>
    <mergeCell ref="J1:O1"/>
    <mergeCell ref="J2:J3"/>
    <mergeCell ref="S1:Y1"/>
    <mergeCell ref="W2:Y2"/>
    <mergeCell ref="S2:S3"/>
    <mergeCell ref="T2:T3"/>
    <mergeCell ref="U2:U3"/>
    <mergeCell ref="V2:V3"/>
    <mergeCell ref="Z1:AB1"/>
    <mergeCell ref="Z2:Z3"/>
    <mergeCell ref="AA2:AA3"/>
    <mergeCell ref="AB2:AB3"/>
    <mergeCell ref="AC1:AC3"/>
    <mergeCell ref="AD1:AD3"/>
    <mergeCell ref="AE1:AF1"/>
    <mergeCell ref="AE2:AE3"/>
    <mergeCell ref="AF2:AF3"/>
    <mergeCell ref="AG1:AG3"/>
    <mergeCell ref="AH1:AI1"/>
    <mergeCell ref="AH2:AH3"/>
    <mergeCell ref="AI2:AI3"/>
    <mergeCell ref="AJ1:AJ3"/>
    <mergeCell ref="AK1:AO1"/>
    <mergeCell ref="AK2:AK3"/>
    <mergeCell ref="AL2:AL3"/>
    <mergeCell ref="AM2:AM3"/>
    <mergeCell ref="AN2:AN3"/>
    <mergeCell ref="AO2:AO3"/>
    <mergeCell ref="AP1:AV1"/>
    <mergeCell ref="AP2:AP3"/>
    <mergeCell ref="AQ2:AQ3"/>
    <mergeCell ref="AR2:AR3"/>
    <mergeCell ref="AS2:AS3"/>
    <mergeCell ref="AT2:AT3"/>
    <mergeCell ref="AU2:AU3"/>
    <mergeCell ref="AV2:AV3"/>
    <mergeCell ref="BA1:BA3"/>
    <mergeCell ref="AW1:AW3"/>
    <mergeCell ref="AX1:AZ1"/>
    <mergeCell ref="AX2:AX3"/>
    <mergeCell ref="AY2:AY3"/>
    <mergeCell ref="AZ2:AZ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0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5" sqref="A5"/>
    </sheetView>
  </sheetViews>
  <sheetFormatPr defaultColWidth="9.00390625" defaultRowHeight="12.75" outlineLevelRow="1"/>
  <cols>
    <col min="1" max="1" width="34.625" style="1" customWidth="1"/>
    <col min="2" max="4" width="9.125" style="3" customWidth="1"/>
    <col min="5" max="5" width="11.125" style="3" customWidth="1"/>
    <col min="6" max="6" width="16.125" style="3" customWidth="1"/>
    <col min="7" max="12" width="9.125" style="3" customWidth="1"/>
    <col min="13" max="13" width="9.875" style="3" customWidth="1"/>
    <col min="14" max="20" width="9.125" style="3" customWidth="1"/>
    <col min="21" max="21" width="9.625" style="3" customWidth="1"/>
    <col min="22" max="16384" width="9.125" style="1" customWidth="1"/>
  </cols>
  <sheetData>
    <row r="1" spans="1:21" s="2" customFormat="1" ht="15.75">
      <c r="A1" s="21" t="s">
        <v>0</v>
      </c>
      <c r="B1" s="23" t="s">
        <v>1</v>
      </c>
      <c r="C1" s="23" t="s">
        <v>202</v>
      </c>
      <c r="D1" s="21" t="s">
        <v>203</v>
      </c>
      <c r="E1" s="21"/>
      <c r="F1" s="21"/>
      <c r="G1" s="21" t="s">
        <v>204</v>
      </c>
      <c r="H1" s="21"/>
      <c r="I1" s="21"/>
      <c r="J1" s="21"/>
      <c r="K1" s="23" t="s">
        <v>205</v>
      </c>
      <c r="L1" s="21"/>
      <c r="M1" s="21"/>
      <c r="N1" s="23" t="s">
        <v>206</v>
      </c>
      <c r="O1" s="21" t="s">
        <v>207</v>
      </c>
      <c r="P1" s="21"/>
      <c r="Q1" s="21"/>
      <c r="R1" s="21" t="s">
        <v>53</v>
      </c>
      <c r="S1" s="21"/>
      <c r="T1" s="21"/>
      <c r="U1" s="33" t="s">
        <v>56</v>
      </c>
    </row>
    <row r="2" spans="1:21" s="4" customFormat="1" ht="18.75">
      <c r="A2" s="21"/>
      <c r="B2" s="23"/>
      <c r="C2" s="23"/>
      <c r="D2" s="34" t="s">
        <v>208</v>
      </c>
      <c r="E2" s="34" t="s">
        <v>209</v>
      </c>
      <c r="F2" s="34" t="s">
        <v>210</v>
      </c>
      <c r="G2" s="35" t="s">
        <v>211</v>
      </c>
      <c r="H2" s="35" t="s">
        <v>212</v>
      </c>
      <c r="I2" s="34"/>
      <c r="J2" s="34"/>
      <c r="K2" s="34" t="s">
        <v>213</v>
      </c>
      <c r="L2" s="34" t="s">
        <v>214</v>
      </c>
      <c r="M2" s="33" t="s">
        <v>215</v>
      </c>
      <c r="N2" s="23"/>
      <c r="O2" s="34" t="s">
        <v>216</v>
      </c>
      <c r="P2" s="34" t="s">
        <v>217</v>
      </c>
      <c r="Q2" s="34" t="s">
        <v>218</v>
      </c>
      <c r="R2" s="34" t="s">
        <v>219</v>
      </c>
      <c r="S2" s="33" t="s">
        <v>220</v>
      </c>
      <c r="T2" s="34" t="s">
        <v>221</v>
      </c>
      <c r="U2" s="36"/>
    </row>
    <row r="3" spans="1:21" s="4" customFormat="1" ht="15.75">
      <c r="A3" s="21"/>
      <c r="B3" s="23"/>
      <c r="C3" s="23"/>
      <c r="D3" s="34"/>
      <c r="E3" s="34"/>
      <c r="F3" s="34"/>
      <c r="G3" s="34"/>
      <c r="H3" s="6" t="s">
        <v>213</v>
      </c>
      <c r="I3" s="6" t="s">
        <v>214</v>
      </c>
      <c r="J3" s="6" t="s">
        <v>222</v>
      </c>
      <c r="K3" s="34"/>
      <c r="L3" s="34"/>
      <c r="M3" s="37"/>
      <c r="N3" s="23"/>
      <c r="O3" s="34"/>
      <c r="P3" s="34"/>
      <c r="Q3" s="34"/>
      <c r="R3" s="34"/>
      <c r="S3" s="37"/>
      <c r="T3" s="34"/>
      <c r="U3" s="37"/>
    </row>
    <row r="4" spans="1:21" s="4" customFormat="1" ht="15.75">
      <c r="A4" s="38" t="s">
        <v>223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40"/>
    </row>
    <row r="5" spans="1:21" s="4" customFormat="1" ht="15.75" outlineLevel="1">
      <c r="A5" s="7" t="s">
        <v>224</v>
      </c>
      <c r="B5" s="6">
        <v>2.5</v>
      </c>
      <c r="C5" s="41" t="s">
        <v>63</v>
      </c>
      <c r="D5" s="6">
        <v>121</v>
      </c>
      <c r="E5" s="41" t="s">
        <v>63</v>
      </c>
      <c r="F5" s="42" t="s">
        <v>225</v>
      </c>
      <c r="G5" s="6" t="s">
        <v>58</v>
      </c>
      <c r="H5" s="6" t="s">
        <v>63</v>
      </c>
      <c r="I5" s="6" t="s">
        <v>58</v>
      </c>
      <c r="J5" s="6" t="s">
        <v>63</v>
      </c>
      <c r="K5" s="6" t="s">
        <v>63</v>
      </c>
      <c r="L5" s="6" t="s">
        <v>58</v>
      </c>
      <c r="M5" s="6" t="s">
        <v>63</v>
      </c>
      <c r="N5" s="6" t="s">
        <v>58</v>
      </c>
      <c r="O5" s="6" t="s">
        <v>58</v>
      </c>
      <c r="P5" s="6" t="s">
        <v>58</v>
      </c>
      <c r="Q5" s="6" t="s">
        <v>58</v>
      </c>
      <c r="R5" s="6" t="s">
        <v>58</v>
      </c>
      <c r="S5" s="6" t="s">
        <v>58</v>
      </c>
      <c r="T5" s="6" t="s">
        <v>58</v>
      </c>
      <c r="U5" s="6" t="s">
        <v>58</v>
      </c>
    </row>
    <row r="6" spans="1:21" s="4" customFormat="1" ht="15.75" outlineLevel="1">
      <c r="A6" s="16" t="s">
        <v>226</v>
      </c>
      <c r="B6" s="17">
        <v>4</v>
      </c>
      <c r="C6" s="17" t="s">
        <v>63</v>
      </c>
      <c r="D6" s="17">
        <v>121</v>
      </c>
      <c r="E6" s="43" t="s">
        <v>63</v>
      </c>
      <c r="F6" s="44" t="s">
        <v>225</v>
      </c>
      <c r="G6" s="17" t="s">
        <v>58</v>
      </c>
      <c r="H6" s="17" t="s">
        <v>63</v>
      </c>
      <c r="I6" s="17" t="s">
        <v>58</v>
      </c>
      <c r="J6" s="17" t="s">
        <v>63</v>
      </c>
      <c r="K6" s="17" t="s">
        <v>63</v>
      </c>
      <c r="L6" s="17" t="s">
        <v>58</v>
      </c>
      <c r="M6" s="17" t="s">
        <v>63</v>
      </c>
      <c r="N6" s="17" t="s">
        <v>58</v>
      </c>
      <c r="O6" s="17" t="s">
        <v>58</v>
      </c>
      <c r="P6" s="17" t="s">
        <v>58</v>
      </c>
      <c r="Q6" s="17" t="s">
        <v>58</v>
      </c>
      <c r="R6" s="17" t="s">
        <v>58</v>
      </c>
      <c r="S6" s="17" t="s">
        <v>58</v>
      </c>
      <c r="T6" s="17" t="s">
        <v>58</v>
      </c>
      <c r="U6" s="17" t="s">
        <v>58</v>
      </c>
    </row>
    <row r="7" spans="1:21" s="4" customFormat="1" ht="15.75" outlineLevel="1">
      <c r="A7" s="7" t="s">
        <v>227</v>
      </c>
      <c r="B7" s="6">
        <v>6.3</v>
      </c>
      <c r="C7" s="41" t="s">
        <v>63</v>
      </c>
      <c r="D7" s="6">
        <v>121</v>
      </c>
      <c r="E7" s="41" t="s">
        <v>63</v>
      </c>
      <c r="F7" s="42" t="s">
        <v>225</v>
      </c>
      <c r="G7" s="6" t="s">
        <v>58</v>
      </c>
      <c r="H7" s="6" t="s">
        <v>63</v>
      </c>
      <c r="I7" s="6" t="s">
        <v>58</v>
      </c>
      <c r="J7" s="6" t="s">
        <v>63</v>
      </c>
      <c r="K7" s="6" t="s">
        <v>63</v>
      </c>
      <c r="L7" s="6" t="s">
        <v>58</v>
      </c>
      <c r="M7" s="6" t="s">
        <v>63</v>
      </c>
      <c r="N7" s="6" t="s">
        <v>58</v>
      </c>
      <c r="O7" s="6" t="s">
        <v>58</v>
      </c>
      <c r="P7" s="6" t="s">
        <v>58</v>
      </c>
      <c r="Q7" s="6" t="s">
        <v>58</v>
      </c>
      <c r="R7" s="6" t="s">
        <v>58</v>
      </c>
      <c r="S7" s="6" t="s">
        <v>58</v>
      </c>
      <c r="T7" s="6" t="s">
        <v>58</v>
      </c>
      <c r="U7" s="6" t="s">
        <v>58</v>
      </c>
    </row>
    <row r="8" spans="1:21" s="4" customFormat="1" ht="15.75" outlineLevel="1">
      <c r="A8" s="16" t="s">
        <v>228</v>
      </c>
      <c r="B8" s="17">
        <v>10</v>
      </c>
      <c r="C8" s="17" t="s">
        <v>63</v>
      </c>
      <c r="D8" s="17">
        <v>121</v>
      </c>
      <c r="E8" s="43" t="s">
        <v>63</v>
      </c>
      <c r="F8" s="44" t="s">
        <v>225</v>
      </c>
      <c r="G8" s="17" t="s">
        <v>58</v>
      </c>
      <c r="H8" s="17" t="s">
        <v>63</v>
      </c>
      <c r="I8" s="17" t="s">
        <v>58</v>
      </c>
      <c r="J8" s="17" t="s">
        <v>63</v>
      </c>
      <c r="K8" s="17" t="s">
        <v>63</v>
      </c>
      <c r="L8" s="17" t="s">
        <v>58</v>
      </c>
      <c r="M8" s="17" t="s">
        <v>63</v>
      </c>
      <c r="N8" s="17" t="s">
        <v>58</v>
      </c>
      <c r="O8" s="17" t="s">
        <v>58</v>
      </c>
      <c r="P8" s="17" t="s">
        <v>58</v>
      </c>
      <c r="Q8" s="17" t="s">
        <v>58</v>
      </c>
      <c r="R8" s="17" t="s">
        <v>58</v>
      </c>
      <c r="S8" s="17" t="s">
        <v>58</v>
      </c>
      <c r="T8" s="17" t="s">
        <v>58</v>
      </c>
      <c r="U8" s="17" t="s">
        <v>58</v>
      </c>
    </row>
    <row r="9" spans="1:21" s="4" customFormat="1" ht="15.75" outlineLevel="1">
      <c r="A9" s="7" t="s">
        <v>229</v>
      </c>
      <c r="B9" s="6">
        <v>16</v>
      </c>
      <c r="C9" s="41" t="s">
        <v>63</v>
      </c>
      <c r="D9" s="6">
        <v>121</v>
      </c>
      <c r="E9" s="41" t="s">
        <v>63</v>
      </c>
      <c r="F9" s="42" t="s">
        <v>225</v>
      </c>
      <c r="G9" s="6" t="s">
        <v>58</v>
      </c>
      <c r="H9" s="6" t="s">
        <v>63</v>
      </c>
      <c r="I9" s="6" t="s">
        <v>58</v>
      </c>
      <c r="J9" s="6" t="s">
        <v>63</v>
      </c>
      <c r="K9" s="6" t="s">
        <v>63</v>
      </c>
      <c r="L9" s="6" t="s">
        <v>58</v>
      </c>
      <c r="M9" s="6" t="s">
        <v>63</v>
      </c>
      <c r="N9" s="6" t="s">
        <v>58</v>
      </c>
      <c r="O9" s="6" t="s">
        <v>58</v>
      </c>
      <c r="P9" s="6" t="s">
        <v>58</v>
      </c>
      <c r="Q9" s="6" t="s">
        <v>58</v>
      </c>
      <c r="R9" s="6" t="s">
        <v>58</v>
      </c>
      <c r="S9" s="6" t="s">
        <v>58</v>
      </c>
      <c r="T9" s="6" t="s">
        <v>58</v>
      </c>
      <c r="U9" s="6" t="s">
        <v>58</v>
      </c>
    </row>
    <row r="10" spans="1:21" s="4" customFormat="1" ht="15.75" outlineLevel="1">
      <c r="A10" s="16" t="s">
        <v>230</v>
      </c>
      <c r="B10" s="17">
        <v>25</v>
      </c>
      <c r="C10" s="17" t="s">
        <v>63</v>
      </c>
      <c r="D10" s="17">
        <v>121</v>
      </c>
      <c r="E10" s="43" t="s">
        <v>63</v>
      </c>
      <c r="F10" s="44" t="s">
        <v>225</v>
      </c>
      <c r="G10" s="17" t="s">
        <v>58</v>
      </c>
      <c r="H10" s="17" t="s">
        <v>63</v>
      </c>
      <c r="I10" s="17" t="s">
        <v>58</v>
      </c>
      <c r="J10" s="17" t="s">
        <v>63</v>
      </c>
      <c r="K10" s="17" t="s">
        <v>63</v>
      </c>
      <c r="L10" s="17" t="s">
        <v>58</v>
      </c>
      <c r="M10" s="17" t="s">
        <v>63</v>
      </c>
      <c r="N10" s="17" t="s">
        <v>58</v>
      </c>
      <c r="O10" s="17" t="s">
        <v>58</v>
      </c>
      <c r="P10" s="17" t="s">
        <v>58</v>
      </c>
      <c r="Q10" s="17" t="s">
        <v>58</v>
      </c>
      <c r="R10" s="17" t="s">
        <v>58</v>
      </c>
      <c r="S10" s="17" t="s">
        <v>58</v>
      </c>
      <c r="T10" s="17" t="s">
        <v>58</v>
      </c>
      <c r="U10" s="17" t="s">
        <v>58</v>
      </c>
    </row>
    <row r="11" spans="1:21" s="4" customFormat="1" ht="15.75" outlineLevel="1">
      <c r="A11" s="7" t="s">
        <v>231</v>
      </c>
      <c r="B11" s="6">
        <v>32</v>
      </c>
      <c r="C11" s="41" t="s">
        <v>63</v>
      </c>
      <c r="D11" s="6">
        <v>121</v>
      </c>
      <c r="E11" s="41" t="s">
        <v>63</v>
      </c>
      <c r="F11" s="42" t="s">
        <v>225</v>
      </c>
      <c r="G11" s="6" t="s">
        <v>58</v>
      </c>
      <c r="H11" s="6" t="s">
        <v>63</v>
      </c>
      <c r="I11" s="6" t="s">
        <v>58</v>
      </c>
      <c r="J11" s="6" t="s">
        <v>63</v>
      </c>
      <c r="K11" s="6" t="s">
        <v>63</v>
      </c>
      <c r="L11" s="6" t="s">
        <v>58</v>
      </c>
      <c r="M11" s="6" t="s">
        <v>63</v>
      </c>
      <c r="N11" s="6" t="s">
        <v>58</v>
      </c>
      <c r="O11" s="6" t="s">
        <v>58</v>
      </c>
      <c r="P11" s="6" t="s">
        <v>58</v>
      </c>
      <c r="Q11" s="6" t="s">
        <v>58</v>
      </c>
      <c r="R11" s="6" t="s">
        <v>58</v>
      </c>
      <c r="S11" s="6" t="s">
        <v>58</v>
      </c>
      <c r="T11" s="6" t="s">
        <v>58</v>
      </c>
      <c r="U11" s="6" t="s">
        <v>58</v>
      </c>
    </row>
    <row r="12" spans="1:21" s="4" customFormat="1" ht="15.75" outlineLevel="1">
      <c r="A12" s="16" t="s">
        <v>232</v>
      </c>
      <c r="B12" s="17">
        <v>40</v>
      </c>
      <c r="C12" s="17" t="s">
        <v>63</v>
      </c>
      <c r="D12" s="17">
        <v>121</v>
      </c>
      <c r="E12" s="43" t="s">
        <v>63</v>
      </c>
      <c r="F12" s="44" t="s">
        <v>225</v>
      </c>
      <c r="G12" s="45">
        <v>34</v>
      </c>
      <c r="H12" s="17" t="s">
        <v>63</v>
      </c>
      <c r="I12" s="45">
        <v>170</v>
      </c>
      <c r="J12" s="17" t="s">
        <v>63</v>
      </c>
      <c r="K12" s="17" t="s">
        <v>63</v>
      </c>
      <c r="L12" s="45">
        <v>11</v>
      </c>
      <c r="M12" s="17" t="s">
        <v>63</v>
      </c>
      <c r="N12" s="17" t="s">
        <v>58</v>
      </c>
      <c r="O12" s="17" t="s">
        <v>58</v>
      </c>
      <c r="P12" s="17" t="s">
        <v>58</v>
      </c>
      <c r="Q12" s="17" t="s">
        <v>58</v>
      </c>
      <c r="R12" s="17" t="s">
        <v>58</v>
      </c>
      <c r="S12" s="17" t="s">
        <v>58</v>
      </c>
      <c r="T12" s="17" t="s">
        <v>58</v>
      </c>
      <c r="U12" s="17" t="s">
        <v>58</v>
      </c>
    </row>
    <row r="13" spans="1:21" s="4" customFormat="1" ht="31.5" outlineLevel="1">
      <c r="A13" s="7" t="s">
        <v>233</v>
      </c>
      <c r="B13" s="6">
        <v>80</v>
      </c>
      <c r="C13" s="41" t="s">
        <v>63</v>
      </c>
      <c r="D13" s="6">
        <v>121</v>
      </c>
      <c r="E13" s="41" t="s">
        <v>63</v>
      </c>
      <c r="F13" s="42" t="s">
        <v>234</v>
      </c>
      <c r="G13" s="6">
        <v>85</v>
      </c>
      <c r="H13" s="6" t="s">
        <v>63</v>
      </c>
      <c r="I13" s="9">
        <v>310</v>
      </c>
      <c r="J13" s="6" t="s">
        <v>63</v>
      </c>
      <c r="K13" s="6" t="s">
        <v>63</v>
      </c>
      <c r="L13" s="6">
        <v>11</v>
      </c>
      <c r="M13" s="6" t="s">
        <v>63</v>
      </c>
      <c r="N13" s="6">
        <v>0.6</v>
      </c>
      <c r="O13" s="6">
        <v>6.3</v>
      </c>
      <c r="P13" s="6">
        <v>4.55</v>
      </c>
      <c r="Q13" s="6">
        <v>6.85</v>
      </c>
      <c r="R13" s="6">
        <v>14.5</v>
      </c>
      <c r="S13" s="6">
        <v>82</v>
      </c>
      <c r="T13" s="6">
        <v>93.9</v>
      </c>
      <c r="U13" s="6">
        <v>113.7</v>
      </c>
    </row>
    <row r="14" spans="1:21" s="4" customFormat="1" ht="15.75" outlineLevel="1">
      <c r="A14" s="16" t="s">
        <v>235</v>
      </c>
      <c r="B14" s="17">
        <v>125</v>
      </c>
      <c r="C14" s="17" t="s">
        <v>63</v>
      </c>
      <c r="D14" s="17">
        <v>121</v>
      </c>
      <c r="E14" s="43" t="s">
        <v>63</v>
      </c>
      <c r="F14" s="44" t="s">
        <v>236</v>
      </c>
      <c r="G14" s="17">
        <v>120</v>
      </c>
      <c r="H14" s="17" t="s">
        <v>63</v>
      </c>
      <c r="I14" s="17">
        <v>400</v>
      </c>
      <c r="J14" s="17" t="s">
        <v>63</v>
      </c>
      <c r="K14" s="17" t="s">
        <v>63</v>
      </c>
      <c r="L14" s="17">
        <v>10.5</v>
      </c>
      <c r="M14" s="17" t="s">
        <v>63</v>
      </c>
      <c r="N14" s="17">
        <v>0.55</v>
      </c>
      <c r="O14" s="17">
        <v>7.5</v>
      </c>
      <c r="P14" s="17">
        <v>4.7</v>
      </c>
      <c r="Q14" s="17">
        <v>7</v>
      </c>
      <c r="R14" s="17">
        <v>19.53</v>
      </c>
      <c r="S14" s="17">
        <v>114</v>
      </c>
      <c r="T14" s="17">
        <v>123</v>
      </c>
      <c r="U14" s="17">
        <v>140</v>
      </c>
    </row>
    <row r="15" spans="1:21" s="4" customFormat="1" ht="15.75" outlineLevel="1">
      <c r="A15" s="7" t="s">
        <v>237</v>
      </c>
      <c r="B15" s="6">
        <v>200</v>
      </c>
      <c r="C15" s="41" t="s">
        <v>63</v>
      </c>
      <c r="D15" s="6">
        <v>121</v>
      </c>
      <c r="E15" s="41" t="s">
        <v>63</v>
      </c>
      <c r="F15" s="42" t="s">
        <v>238</v>
      </c>
      <c r="G15" s="6">
        <v>170</v>
      </c>
      <c r="H15" s="6" t="s">
        <v>63</v>
      </c>
      <c r="I15" s="6">
        <v>550</v>
      </c>
      <c r="J15" s="6" t="s">
        <v>63</v>
      </c>
      <c r="K15" s="6" t="s">
        <v>63</v>
      </c>
      <c r="L15" s="6">
        <v>10.5</v>
      </c>
      <c r="M15" s="6" t="s">
        <v>63</v>
      </c>
      <c r="N15" s="6">
        <v>0.5</v>
      </c>
      <c r="O15" s="6">
        <v>14.4</v>
      </c>
      <c r="P15" s="6">
        <v>5.5</v>
      </c>
      <c r="Q15" s="6">
        <v>7</v>
      </c>
      <c r="R15" s="6">
        <v>28.9</v>
      </c>
      <c r="S15" s="6">
        <v>162.7</v>
      </c>
      <c r="T15" s="6">
        <v>187</v>
      </c>
      <c r="U15" s="6">
        <v>222</v>
      </c>
    </row>
    <row r="16" spans="1:21" s="4" customFormat="1" ht="15.75" outlineLevel="1">
      <c r="A16" s="16" t="s">
        <v>239</v>
      </c>
      <c r="B16" s="17">
        <v>250</v>
      </c>
      <c r="C16" s="17" t="s">
        <v>63</v>
      </c>
      <c r="D16" s="17">
        <v>121</v>
      </c>
      <c r="E16" s="43" t="s">
        <v>63</v>
      </c>
      <c r="F16" s="44" t="s">
        <v>240</v>
      </c>
      <c r="G16" s="17">
        <v>200</v>
      </c>
      <c r="H16" s="17" t="s">
        <v>63</v>
      </c>
      <c r="I16" s="17">
        <v>640</v>
      </c>
      <c r="J16" s="17" t="s">
        <v>63</v>
      </c>
      <c r="K16" s="17" t="s">
        <v>63</v>
      </c>
      <c r="L16" s="17">
        <v>10.5</v>
      </c>
      <c r="M16" s="17" t="s">
        <v>63</v>
      </c>
      <c r="N16" s="17">
        <v>0.5</v>
      </c>
      <c r="O16" s="17">
        <v>14</v>
      </c>
      <c r="P16" s="17">
        <v>6.9</v>
      </c>
      <c r="Q16" s="17">
        <v>7</v>
      </c>
      <c r="R16" s="17">
        <v>30.8</v>
      </c>
      <c r="S16" s="17">
        <v>172.5</v>
      </c>
      <c r="T16" s="17">
        <v>205.5</v>
      </c>
      <c r="U16" s="17">
        <v>255</v>
      </c>
    </row>
    <row r="17" spans="1:21" s="4" customFormat="1" ht="15.75" outlineLevel="1">
      <c r="A17" s="7" t="s">
        <v>241</v>
      </c>
      <c r="B17" s="6">
        <v>400</v>
      </c>
      <c r="C17" s="41" t="s">
        <v>63</v>
      </c>
      <c r="D17" s="6">
        <v>121</v>
      </c>
      <c r="E17" s="41" t="s">
        <v>63</v>
      </c>
      <c r="F17" s="42" t="s">
        <v>242</v>
      </c>
      <c r="G17" s="6">
        <v>520</v>
      </c>
      <c r="H17" s="46" t="s">
        <v>63</v>
      </c>
      <c r="I17" s="6">
        <v>900</v>
      </c>
      <c r="J17" s="46" t="s">
        <v>63</v>
      </c>
      <c r="K17" s="46" t="s">
        <v>63</v>
      </c>
      <c r="L17" s="6">
        <v>10.5</v>
      </c>
      <c r="M17" s="46" t="s">
        <v>63</v>
      </c>
      <c r="N17" s="6">
        <v>0.45</v>
      </c>
      <c r="O17" s="6">
        <v>15.55</v>
      </c>
      <c r="P17" s="6">
        <v>6.8</v>
      </c>
      <c r="Q17" s="6">
        <v>7.2</v>
      </c>
      <c r="R17" s="6">
        <v>43.5</v>
      </c>
      <c r="S17" s="6">
        <v>286</v>
      </c>
      <c r="T17" s="6">
        <v>324</v>
      </c>
      <c r="U17" s="6">
        <v>373</v>
      </c>
    </row>
    <row r="18" spans="1:21" s="4" customFormat="1" ht="15.75" outlineLevel="1">
      <c r="A18" s="16" t="s">
        <v>243</v>
      </c>
      <c r="B18" s="17">
        <v>2.5</v>
      </c>
      <c r="C18" s="17" t="s">
        <v>63</v>
      </c>
      <c r="D18" s="17">
        <v>110</v>
      </c>
      <c r="E18" s="43" t="s">
        <v>63</v>
      </c>
      <c r="F18" s="44" t="s">
        <v>244</v>
      </c>
      <c r="G18" s="17">
        <v>5.5</v>
      </c>
      <c r="H18" s="17" t="s">
        <v>63</v>
      </c>
      <c r="I18" s="17">
        <v>22</v>
      </c>
      <c r="J18" s="17" t="s">
        <v>63</v>
      </c>
      <c r="K18" s="17" t="s">
        <v>63</v>
      </c>
      <c r="L18" s="17">
        <v>10.5</v>
      </c>
      <c r="M18" s="17" t="s">
        <v>63</v>
      </c>
      <c r="N18" s="17">
        <v>1.5</v>
      </c>
      <c r="O18" s="17">
        <v>4.2</v>
      </c>
      <c r="P18" s="17">
        <v>2.6</v>
      </c>
      <c r="Q18" s="17">
        <v>4.1</v>
      </c>
      <c r="R18" s="17">
        <v>6.65</v>
      </c>
      <c r="S18" s="17">
        <v>18</v>
      </c>
      <c r="T18" s="17">
        <v>18.5</v>
      </c>
      <c r="U18" s="17">
        <v>26</v>
      </c>
    </row>
    <row r="19" spans="1:21" s="4" customFormat="1" ht="15.75" outlineLevel="1">
      <c r="A19" s="7" t="s">
        <v>245</v>
      </c>
      <c r="B19" s="6">
        <v>6.3</v>
      </c>
      <c r="C19" s="41" t="s">
        <v>63</v>
      </c>
      <c r="D19" s="6">
        <v>115</v>
      </c>
      <c r="E19" s="41" t="s">
        <v>63</v>
      </c>
      <c r="F19" s="42" t="s">
        <v>246</v>
      </c>
      <c r="G19" s="6">
        <v>10</v>
      </c>
      <c r="H19" s="46" t="s">
        <v>63</v>
      </c>
      <c r="I19" s="6">
        <v>44</v>
      </c>
      <c r="J19" s="46" t="s">
        <v>63</v>
      </c>
      <c r="K19" s="46" t="s">
        <v>63</v>
      </c>
      <c r="L19" s="6">
        <v>10.5</v>
      </c>
      <c r="M19" s="46" t="s">
        <v>63</v>
      </c>
      <c r="N19" s="6">
        <v>1</v>
      </c>
      <c r="O19" s="6">
        <v>5.8</v>
      </c>
      <c r="P19" s="6">
        <v>4.2</v>
      </c>
      <c r="Q19" s="6">
        <v>5</v>
      </c>
      <c r="R19" s="6">
        <v>10.5</v>
      </c>
      <c r="S19" s="6">
        <v>24.5</v>
      </c>
      <c r="T19" s="6">
        <v>28.4</v>
      </c>
      <c r="U19" s="6">
        <v>36</v>
      </c>
    </row>
    <row r="20" spans="1:21" s="4" customFormat="1" ht="31.5" outlineLevel="1">
      <c r="A20" s="16" t="s">
        <v>247</v>
      </c>
      <c r="B20" s="17">
        <v>10</v>
      </c>
      <c r="C20" s="17" t="s">
        <v>63</v>
      </c>
      <c r="D20" s="17">
        <v>115</v>
      </c>
      <c r="E20" s="43" t="s">
        <v>63</v>
      </c>
      <c r="F20" s="44" t="s">
        <v>248</v>
      </c>
      <c r="G20" s="17">
        <v>14</v>
      </c>
      <c r="H20" s="17" t="s">
        <v>63</v>
      </c>
      <c r="I20" s="17">
        <v>58</v>
      </c>
      <c r="J20" s="17" t="s">
        <v>63</v>
      </c>
      <c r="K20" s="17" t="s">
        <v>63</v>
      </c>
      <c r="L20" s="17">
        <v>10.5</v>
      </c>
      <c r="M20" s="17" t="s">
        <v>63</v>
      </c>
      <c r="N20" s="17">
        <v>0.9</v>
      </c>
      <c r="O20" s="17">
        <v>5.8</v>
      </c>
      <c r="P20" s="17">
        <v>3.5</v>
      </c>
      <c r="Q20" s="17">
        <v>5.3</v>
      </c>
      <c r="R20" s="17">
        <v>10.2</v>
      </c>
      <c r="S20" s="17">
        <v>27</v>
      </c>
      <c r="T20" s="17">
        <v>31</v>
      </c>
      <c r="U20" s="17">
        <v>40</v>
      </c>
    </row>
    <row r="21" spans="1:21" s="4" customFormat="1" ht="31.5" outlineLevel="1">
      <c r="A21" s="7" t="s">
        <v>249</v>
      </c>
      <c r="B21" s="6">
        <v>16</v>
      </c>
      <c r="C21" s="41" t="s">
        <v>63</v>
      </c>
      <c r="D21" s="6">
        <v>115</v>
      </c>
      <c r="E21" s="41" t="s">
        <v>63</v>
      </c>
      <c r="F21" s="42" t="s">
        <v>248</v>
      </c>
      <c r="G21" s="6">
        <v>18</v>
      </c>
      <c r="H21" s="46" t="s">
        <v>63</v>
      </c>
      <c r="I21" s="6">
        <v>85</v>
      </c>
      <c r="J21" s="46" t="s">
        <v>63</v>
      </c>
      <c r="K21" s="46" t="s">
        <v>63</v>
      </c>
      <c r="L21" s="6">
        <v>10.5</v>
      </c>
      <c r="M21" s="46" t="s">
        <v>63</v>
      </c>
      <c r="N21" s="6">
        <v>0.7</v>
      </c>
      <c r="O21" s="6">
        <v>6</v>
      </c>
      <c r="P21" s="6">
        <v>3.5</v>
      </c>
      <c r="Q21" s="6">
        <v>5.5</v>
      </c>
      <c r="R21" s="6">
        <v>12.82</v>
      </c>
      <c r="S21" s="6">
        <v>33.4</v>
      </c>
      <c r="T21" s="6">
        <v>41.5</v>
      </c>
      <c r="U21" s="6">
        <v>48</v>
      </c>
    </row>
    <row r="22" spans="1:21" s="4" customFormat="1" ht="15.75" outlineLevel="1">
      <c r="A22" s="16" t="s">
        <v>250</v>
      </c>
      <c r="B22" s="17">
        <v>25</v>
      </c>
      <c r="C22" s="17" t="s">
        <v>63</v>
      </c>
      <c r="D22" s="17">
        <v>115</v>
      </c>
      <c r="E22" s="43" t="s">
        <v>63</v>
      </c>
      <c r="F22" s="44" t="s">
        <v>251</v>
      </c>
      <c r="G22" s="17">
        <v>25</v>
      </c>
      <c r="H22" s="17" t="s">
        <v>63</v>
      </c>
      <c r="I22" s="17">
        <v>120</v>
      </c>
      <c r="J22" s="17" t="s">
        <v>63</v>
      </c>
      <c r="K22" s="17" t="s">
        <v>63</v>
      </c>
      <c r="L22" s="17">
        <v>10.5</v>
      </c>
      <c r="M22" s="17" t="s">
        <v>63</v>
      </c>
      <c r="N22" s="17">
        <v>0.65</v>
      </c>
      <c r="O22" s="17">
        <v>5.9</v>
      </c>
      <c r="P22" s="17">
        <v>4.6</v>
      </c>
      <c r="Q22" s="17">
        <v>5.4</v>
      </c>
      <c r="R22" s="17">
        <v>15</v>
      </c>
      <c r="S22" s="17">
        <v>44</v>
      </c>
      <c r="T22" s="17">
        <v>52</v>
      </c>
      <c r="U22" s="17" t="s">
        <v>58</v>
      </c>
    </row>
    <row r="23" spans="1:21" s="4" customFormat="1" ht="15.75" outlineLevel="1">
      <c r="A23" s="7" t="s">
        <v>252</v>
      </c>
      <c r="B23" s="6">
        <v>40</v>
      </c>
      <c r="C23" s="41" t="s">
        <v>63</v>
      </c>
      <c r="D23" s="6">
        <v>115</v>
      </c>
      <c r="E23" s="41" t="s">
        <v>63</v>
      </c>
      <c r="F23" s="42" t="s">
        <v>251</v>
      </c>
      <c r="G23" s="6">
        <v>34</v>
      </c>
      <c r="H23" s="46" t="s">
        <v>63</v>
      </c>
      <c r="I23" s="6">
        <v>170</v>
      </c>
      <c r="J23" s="46" t="s">
        <v>63</v>
      </c>
      <c r="K23" s="46" t="s">
        <v>63</v>
      </c>
      <c r="L23" s="6">
        <v>10.5</v>
      </c>
      <c r="M23" s="46" t="s">
        <v>63</v>
      </c>
      <c r="N23" s="6">
        <v>0.55</v>
      </c>
      <c r="O23" s="6">
        <v>6</v>
      </c>
      <c r="P23" s="6">
        <v>4.7</v>
      </c>
      <c r="Q23" s="6">
        <v>5.7</v>
      </c>
      <c r="R23" s="6">
        <v>17.6</v>
      </c>
      <c r="S23" s="6">
        <v>55.6</v>
      </c>
      <c r="T23" s="6">
        <v>68</v>
      </c>
      <c r="U23" s="6" t="s">
        <v>58</v>
      </c>
    </row>
    <row r="24" spans="1:21" s="4" customFormat="1" ht="15.75" outlineLevel="1">
      <c r="A24" s="16" t="s">
        <v>253</v>
      </c>
      <c r="B24" s="17">
        <v>63</v>
      </c>
      <c r="C24" s="17" t="s">
        <v>63</v>
      </c>
      <c r="D24" s="17">
        <v>115</v>
      </c>
      <c r="E24" s="43" t="s">
        <v>63</v>
      </c>
      <c r="F24" s="44" t="s">
        <v>251</v>
      </c>
      <c r="G24" s="17">
        <v>50</v>
      </c>
      <c r="H24" s="17" t="s">
        <v>63</v>
      </c>
      <c r="I24" s="17">
        <v>245</v>
      </c>
      <c r="J24" s="17" t="s">
        <v>63</v>
      </c>
      <c r="K24" s="17" t="s">
        <v>63</v>
      </c>
      <c r="L24" s="17">
        <v>10.5</v>
      </c>
      <c r="M24" s="17" t="s">
        <v>63</v>
      </c>
      <c r="N24" s="17">
        <v>0.5</v>
      </c>
      <c r="O24" s="17">
        <v>6.7</v>
      </c>
      <c r="P24" s="17">
        <v>5.2</v>
      </c>
      <c r="Q24" s="17">
        <v>6.2</v>
      </c>
      <c r="R24" s="17">
        <v>22</v>
      </c>
      <c r="S24" s="17">
        <v>72.6</v>
      </c>
      <c r="T24" s="17">
        <v>87.5</v>
      </c>
      <c r="U24" s="17" t="s">
        <v>58</v>
      </c>
    </row>
    <row r="25" spans="1:21" s="4" customFormat="1" ht="15.75" outlineLevel="1">
      <c r="A25" s="7" t="s">
        <v>254</v>
      </c>
      <c r="B25" s="6">
        <v>80</v>
      </c>
      <c r="C25" s="41" t="s">
        <v>63</v>
      </c>
      <c r="D25" s="6">
        <v>115</v>
      </c>
      <c r="E25" s="41" t="s">
        <v>63</v>
      </c>
      <c r="F25" s="42" t="s">
        <v>251</v>
      </c>
      <c r="G25" s="6">
        <v>58</v>
      </c>
      <c r="H25" s="46" t="s">
        <v>63</v>
      </c>
      <c r="I25" s="6">
        <v>310</v>
      </c>
      <c r="J25" s="46" t="s">
        <v>63</v>
      </c>
      <c r="K25" s="46" t="s">
        <v>63</v>
      </c>
      <c r="L25" s="6">
        <v>10.5</v>
      </c>
      <c r="M25" s="46" t="s">
        <v>63</v>
      </c>
      <c r="N25" s="6">
        <v>0.45</v>
      </c>
      <c r="O25" s="6">
        <v>7.4</v>
      </c>
      <c r="P25" s="6">
        <v>5.3</v>
      </c>
      <c r="Q25" s="6">
        <v>6.8</v>
      </c>
      <c r="R25" s="6">
        <v>24</v>
      </c>
      <c r="S25" s="6">
        <v>91.5</v>
      </c>
      <c r="T25" s="6">
        <v>105</v>
      </c>
      <c r="U25" s="6" t="s">
        <v>58</v>
      </c>
    </row>
    <row r="26" spans="1:21" s="4" customFormat="1" ht="31.5" outlineLevel="1">
      <c r="A26" s="16" t="s">
        <v>255</v>
      </c>
      <c r="B26" s="17">
        <v>25</v>
      </c>
      <c r="C26" s="17" t="s">
        <v>63</v>
      </c>
      <c r="D26" s="17">
        <v>115</v>
      </c>
      <c r="E26" s="43" t="s">
        <v>63</v>
      </c>
      <c r="F26" s="44" t="s">
        <v>256</v>
      </c>
      <c r="G26" s="17">
        <v>25</v>
      </c>
      <c r="H26" s="17" t="s">
        <v>63</v>
      </c>
      <c r="I26" s="17">
        <v>120</v>
      </c>
      <c r="J26" s="17" t="s">
        <v>63</v>
      </c>
      <c r="K26" s="17" t="s">
        <v>63</v>
      </c>
      <c r="L26" s="17">
        <v>10.5</v>
      </c>
      <c r="M26" s="17">
        <v>30</v>
      </c>
      <c r="N26" s="17">
        <v>0.65</v>
      </c>
      <c r="O26" s="17">
        <v>5.9</v>
      </c>
      <c r="P26" s="17">
        <v>4.6</v>
      </c>
      <c r="Q26" s="17">
        <v>5.4</v>
      </c>
      <c r="R26" s="17">
        <v>15</v>
      </c>
      <c r="S26" s="17">
        <v>44</v>
      </c>
      <c r="T26" s="17">
        <v>52</v>
      </c>
      <c r="U26" s="17">
        <v>65.5</v>
      </c>
    </row>
    <row r="27" spans="1:21" s="4" customFormat="1" ht="31.5" outlineLevel="1">
      <c r="A27" s="7" t="s">
        <v>257</v>
      </c>
      <c r="B27" s="11">
        <v>25</v>
      </c>
      <c r="C27" s="41" t="s">
        <v>63</v>
      </c>
      <c r="D27" s="11">
        <v>115</v>
      </c>
      <c r="E27" s="15" t="s">
        <v>63</v>
      </c>
      <c r="F27" s="47" t="s">
        <v>256</v>
      </c>
      <c r="G27" s="6" t="s">
        <v>58</v>
      </c>
      <c r="H27" s="46" t="s">
        <v>63</v>
      </c>
      <c r="I27" s="6" t="s">
        <v>58</v>
      </c>
      <c r="J27" s="46" t="s">
        <v>63</v>
      </c>
      <c r="K27" s="46" t="s">
        <v>63</v>
      </c>
      <c r="L27" s="6" t="s">
        <v>58</v>
      </c>
      <c r="M27" s="6" t="s">
        <v>58</v>
      </c>
      <c r="N27" s="6" t="s">
        <v>58</v>
      </c>
      <c r="O27" s="6" t="s">
        <v>58</v>
      </c>
      <c r="P27" s="6" t="s">
        <v>58</v>
      </c>
      <c r="Q27" s="6" t="s">
        <v>58</v>
      </c>
      <c r="R27" s="6" t="s">
        <v>58</v>
      </c>
      <c r="S27" s="6" t="s">
        <v>58</v>
      </c>
      <c r="T27" s="6" t="s">
        <v>58</v>
      </c>
      <c r="U27" s="6" t="s">
        <v>58</v>
      </c>
    </row>
    <row r="28" spans="1:21" s="4" customFormat="1" ht="31.5" outlineLevel="1">
      <c r="A28" s="16" t="s">
        <v>258</v>
      </c>
      <c r="B28" s="17">
        <v>40</v>
      </c>
      <c r="C28" s="17" t="s">
        <v>63</v>
      </c>
      <c r="D28" s="17">
        <v>115</v>
      </c>
      <c r="E28" s="43" t="s">
        <v>63</v>
      </c>
      <c r="F28" s="44" t="s">
        <v>256</v>
      </c>
      <c r="G28" s="17">
        <v>34</v>
      </c>
      <c r="H28" s="17" t="s">
        <v>63</v>
      </c>
      <c r="I28" s="17">
        <v>170</v>
      </c>
      <c r="J28" s="17" t="s">
        <v>63</v>
      </c>
      <c r="K28" s="17" t="s">
        <v>63</v>
      </c>
      <c r="L28" s="17">
        <v>10.5</v>
      </c>
      <c r="M28" s="17">
        <v>30</v>
      </c>
      <c r="N28" s="17">
        <v>0.55</v>
      </c>
      <c r="O28" s="17">
        <v>6</v>
      </c>
      <c r="P28" s="17">
        <v>4.7</v>
      </c>
      <c r="Q28" s="17">
        <v>5.7</v>
      </c>
      <c r="R28" s="17">
        <v>17.6</v>
      </c>
      <c r="S28" s="17">
        <v>55.6</v>
      </c>
      <c r="T28" s="17">
        <v>68</v>
      </c>
      <c r="U28" s="17">
        <v>88</v>
      </c>
    </row>
    <row r="29" spans="1:21" s="4" customFormat="1" ht="31.5" outlineLevel="1">
      <c r="A29" s="7" t="s">
        <v>259</v>
      </c>
      <c r="B29" s="6">
        <v>40</v>
      </c>
      <c r="C29" s="41" t="s">
        <v>63</v>
      </c>
      <c r="D29" s="11">
        <v>115</v>
      </c>
      <c r="E29" s="15" t="s">
        <v>63</v>
      </c>
      <c r="F29" s="47" t="s">
        <v>256</v>
      </c>
      <c r="G29" s="6" t="s">
        <v>58</v>
      </c>
      <c r="H29" s="46" t="s">
        <v>63</v>
      </c>
      <c r="I29" s="6" t="s">
        <v>58</v>
      </c>
      <c r="J29" s="46" t="s">
        <v>63</v>
      </c>
      <c r="K29" s="46" t="s">
        <v>63</v>
      </c>
      <c r="L29" s="6" t="s">
        <v>58</v>
      </c>
      <c r="M29" s="6" t="s">
        <v>58</v>
      </c>
      <c r="N29" s="6" t="s">
        <v>58</v>
      </c>
      <c r="O29" s="6" t="s">
        <v>58</v>
      </c>
      <c r="P29" s="6" t="s">
        <v>58</v>
      </c>
      <c r="Q29" s="6" t="s">
        <v>58</v>
      </c>
      <c r="R29" s="6" t="s">
        <v>58</v>
      </c>
      <c r="S29" s="6" t="s">
        <v>58</v>
      </c>
      <c r="T29" s="6" t="s">
        <v>58</v>
      </c>
      <c r="U29" s="6" t="s">
        <v>58</v>
      </c>
    </row>
    <row r="30" spans="1:21" s="4" customFormat="1" ht="31.5" outlineLevel="1">
      <c r="A30" s="16" t="s">
        <v>260</v>
      </c>
      <c r="B30" s="17">
        <v>63</v>
      </c>
      <c r="C30" s="17" t="s">
        <v>63</v>
      </c>
      <c r="D30" s="17">
        <v>115</v>
      </c>
      <c r="E30" s="43" t="s">
        <v>63</v>
      </c>
      <c r="F30" s="44" t="s">
        <v>256</v>
      </c>
      <c r="G30" s="17">
        <v>50</v>
      </c>
      <c r="H30" s="17" t="s">
        <v>63</v>
      </c>
      <c r="I30" s="17">
        <v>245</v>
      </c>
      <c r="J30" s="17" t="s">
        <v>63</v>
      </c>
      <c r="K30" s="17" t="s">
        <v>63</v>
      </c>
      <c r="L30" s="17">
        <v>10.5</v>
      </c>
      <c r="M30" s="17">
        <v>30</v>
      </c>
      <c r="N30" s="17">
        <v>0.5</v>
      </c>
      <c r="O30" s="17">
        <v>6.7</v>
      </c>
      <c r="P30" s="17">
        <v>5.2</v>
      </c>
      <c r="Q30" s="17">
        <v>6.2</v>
      </c>
      <c r="R30" s="17">
        <v>22</v>
      </c>
      <c r="S30" s="17">
        <v>72.6</v>
      </c>
      <c r="T30" s="17">
        <v>87.5</v>
      </c>
      <c r="U30" s="17">
        <v>110</v>
      </c>
    </row>
    <row r="31" spans="1:21" s="4" customFormat="1" ht="31.5" outlineLevel="1">
      <c r="A31" s="7" t="s">
        <v>261</v>
      </c>
      <c r="B31" s="6">
        <v>63</v>
      </c>
      <c r="C31" s="41" t="s">
        <v>63</v>
      </c>
      <c r="D31" s="11">
        <v>115</v>
      </c>
      <c r="E31" s="15" t="s">
        <v>63</v>
      </c>
      <c r="F31" s="47" t="s">
        <v>256</v>
      </c>
      <c r="G31" s="6" t="s">
        <v>58</v>
      </c>
      <c r="H31" s="46" t="s">
        <v>63</v>
      </c>
      <c r="I31" s="6" t="s">
        <v>58</v>
      </c>
      <c r="J31" s="46" t="s">
        <v>63</v>
      </c>
      <c r="K31" s="46" t="s">
        <v>63</v>
      </c>
      <c r="L31" s="6" t="s">
        <v>58</v>
      </c>
      <c r="M31" s="6" t="s">
        <v>58</v>
      </c>
      <c r="N31" s="6" t="s">
        <v>58</v>
      </c>
      <c r="O31" s="6" t="s">
        <v>58</v>
      </c>
      <c r="P31" s="6" t="s">
        <v>58</v>
      </c>
      <c r="Q31" s="6" t="s">
        <v>58</v>
      </c>
      <c r="R31" s="6" t="s">
        <v>58</v>
      </c>
      <c r="S31" s="6" t="s">
        <v>58</v>
      </c>
      <c r="T31" s="6" t="s">
        <v>58</v>
      </c>
      <c r="U31" s="6" t="s">
        <v>58</v>
      </c>
    </row>
    <row r="32" spans="1:21" s="4" customFormat="1" ht="31.5" outlineLevel="1">
      <c r="A32" s="16" t="s">
        <v>262</v>
      </c>
      <c r="B32" s="17">
        <v>80</v>
      </c>
      <c r="C32" s="17" t="s">
        <v>63</v>
      </c>
      <c r="D32" s="17">
        <v>115</v>
      </c>
      <c r="E32" s="43" t="s">
        <v>63</v>
      </c>
      <c r="F32" s="44" t="s">
        <v>256</v>
      </c>
      <c r="G32" s="17">
        <v>58</v>
      </c>
      <c r="H32" s="17" t="s">
        <v>63</v>
      </c>
      <c r="I32" s="17">
        <v>310</v>
      </c>
      <c r="J32" s="17" t="s">
        <v>63</v>
      </c>
      <c r="K32" s="17" t="s">
        <v>63</v>
      </c>
      <c r="L32" s="17">
        <v>10.5</v>
      </c>
      <c r="M32" s="17">
        <v>30</v>
      </c>
      <c r="N32" s="17">
        <v>0.45</v>
      </c>
      <c r="O32" s="17">
        <v>7.4</v>
      </c>
      <c r="P32" s="17">
        <v>5.3</v>
      </c>
      <c r="Q32" s="17">
        <v>6.8</v>
      </c>
      <c r="R32" s="17">
        <v>24</v>
      </c>
      <c r="S32" s="17">
        <v>91.5</v>
      </c>
      <c r="T32" s="17">
        <v>105</v>
      </c>
      <c r="U32" s="17">
        <v>126</v>
      </c>
    </row>
    <row r="33" spans="1:21" s="4" customFormat="1" ht="31.5" outlineLevel="1">
      <c r="A33" s="7" t="s">
        <v>263</v>
      </c>
      <c r="B33" s="6">
        <v>40</v>
      </c>
      <c r="C33" s="41" t="s">
        <v>63</v>
      </c>
      <c r="D33" s="11">
        <v>115</v>
      </c>
      <c r="E33" s="15" t="s">
        <v>63</v>
      </c>
      <c r="F33" s="47" t="s">
        <v>264</v>
      </c>
      <c r="G33" s="6">
        <v>25</v>
      </c>
      <c r="H33" s="46" t="s">
        <v>63</v>
      </c>
      <c r="I33" s="6">
        <v>307</v>
      </c>
      <c r="J33" s="46" t="s">
        <v>63</v>
      </c>
      <c r="K33" s="46" t="s">
        <v>63</v>
      </c>
      <c r="L33" s="6">
        <v>16.8</v>
      </c>
      <c r="M33" s="6">
        <v>48</v>
      </c>
      <c r="N33" s="6">
        <v>0.41</v>
      </c>
      <c r="O33" s="6">
        <v>7.06</v>
      </c>
      <c r="P33" s="6">
        <v>4.85</v>
      </c>
      <c r="Q33" s="6">
        <v>5.375</v>
      </c>
      <c r="R33" s="6">
        <v>15</v>
      </c>
      <c r="S33" s="6">
        <v>44.3</v>
      </c>
      <c r="T33" s="6">
        <v>55.3</v>
      </c>
      <c r="U33" s="6" t="s">
        <v>58</v>
      </c>
    </row>
    <row r="34" spans="1:21" s="4" customFormat="1" ht="15.75" outlineLevel="1">
      <c r="A34" s="16" t="s">
        <v>265</v>
      </c>
      <c r="B34" s="17">
        <v>125</v>
      </c>
      <c r="C34" s="17" t="s">
        <v>63</v>
      </c>
      <c r="D34" s="17">
        <v>115</v>
      </c>
      <c r="E34" s="43" t="s">
        <v>63</v>
      </c>
      <c r="F34" s="44" t="s">
        <v>266</v>
      </c>
      <c r="G34" s="17">
        <v>105</v>
      </c>
      <c r="H34" s="17" t="s">
        <v>63</v>
      </c>
      <c r="I34" s="17">
        <v>400</v>
      </c>
      <c r="J34" s="17" t="s">
        <v>63</v>
      </c>
      <c r="K34" s="17" t="s">
        <v>63</v>
      </c>
      <c r="L34" s="17">
        <v>11</v>
      </c>
      <c r="M34" s="17">
        <v>30</v>
      </c>
      <c r="N34" s="17">
        <v>0.55</v>
      </c>
      <c r="O34" s="17">
        <v>8.3</v>
      </c>
      <c r="P34" s="17">
        <v>3.2</v>
      </c>
      <c r="Q34" s="17">
        <v>7.3</v>
      </c>
      <c r="R34" s="17">
        <v>32.7</v>
      </c>
      <c r="S34" s="17">
        <v>138</v>
      </c>
      <c r="T34" s="17">
        <v>160</v>
      </c>
      <c r="U34" s="17">
        <v>196</v>
      </c>
    </row>
    <row r="35" spans="1:21" s="4" customFormat="1" ht="31.5" outlineLevel="1">
      <c r="A35" s="7" t="s">
        <v>267</v>
      </c>
      <c r="B35" s="6">
        <v>63</v>
      </c>
      <c r="C35" s="41" t="s">
        <v>63</v>
      </c>
      <c r="D35" s="11">
        <v>115</v>
      </c>
      <c r="E35" s="15" t="s">
        <v>63</v>
      </c>
      <c r="F35" s="47" t="s">
        <v>256</v>
      </c>
      <c r="G35" s="6">
        <v>50</v>
      </c>
      <c r="H35" s="11" t="s">
        <v>63</v>
      </c>
      <c r="I35" s="6">
        <v>245</v>
      </c>
      <c r="J35" s="11" t="s">
        <v>63</v>
      </c>
      <c r="K35" s="11" t="s">
        <v>63</v>
      </c>
      <c r="L35" s="6">
        <v>10.5</v>
      </c>
      <c r="M35" s="6">
        <v>30</v>
      </c>
      <c r="N35" s="6">
        <v>0.5</v>
      </c>
      <c r="O35" s="6">
        <v>7.64</v>
      </c>
      <c r="P35" s="6">
        <v>4.08</v>
      </c>
      <c r="Q35" s="6">
        <v>7</v>
      </c>
      <c r="R35" s="6" t="s">
        <v>58</v>
      </c>
      <c r="S35" s="6">
        <v>72.6</v>
      </c>
      <c r="T35" s="6">
        <v>87.5</v>
      </c>
      <c r="U35" s="6">
        <v>121.5</v>
      </c>
    </row>
    <row r="36" spans="1:21" s="4" customFormat="1" ht="31.5" outlineLevel="1">
      <c r="A36" s="16" t="s">
        <v>268</v>
      </c>
      <c r="B36" s="17">
        <v>80</v>
      </c>
      <c r="C36" s="17" t="s">
        <v>63</v>
      </c>
      <c r="D36" s="17">
        <v>115</v>
      </c>
      <c r="E36" s="43" t="s">
        <v>63</v>
      </c>
      <c r="F36" s="44" t="s">
        <v>256</v>
      </c>
      <c r="G36" s="17">
        <v>58</v>
      </c>
      <c r="H36" s="17" t="s">
        <v>63</v>
      </c>
      <c r="I36" s="17">
        <v>310</v>
      </c>
      <c r="J36" s="17" t="s">
        <v>63</v>
      </c>
      <c r="K36" s="17" t="s">
        <v>63</v>
      </c>
      <c r="L36" s="17">
        <v>10.5</v>
      </c>
      <c r="M36" s="17">
        <v>30</v>
      </c>
      <c r="N36" s="17">
        <v>0.45</v>
      </c>
      <c r="O36" s="17">
        <v>8</v>
      </c>
      <c r="P36" s="17">
        <v>3.79</v>
      </c>
      <c r="Q36" s="17">
        <v>7.53</v>
      </c>
      <c r="R36" s="17" t="s">
        <v>58</v>
      </c>
      <c r="S36" s="17">
        <v>91.5</v>
      </c>
      <c r="T36" s="17">
        <v>105</v>
      </c>
      <c r="U36" s="17">
        <v>140</v>
      </c>
    </row>
    <row r="37" spans="1:21" s="4" customFormat="1" ht="31.5" outlineLevel="1">
      <c r="A37" s="7" t="s">
        <v>269</v>
      </c>
      <c r="B37" s="6">
        <v>6.3</v>
      </c>
      <c r="C37" s="41" t="s">
        <v>63</v>
      </c>
      <c r="D37" s="11">
        <v>115</v>
      </c>
      <c r="E37" s="47" t="s">
        <v>270</v>
      </c>
      <c r="F37" s="47" t="s">
        <v>244</v>
      </c>
      <c r="G37" s="6">
        <v>12.5</v>
      </c>
      <c r="H37" s="11">
        <v>52</v>
      </c>
      <c r="I37" s="11" t="s">
        <v>63</v>
      </c>
      <c r="J37" s="11" t="s">
        <v>63</v>
      </c>
      <c r="K37" s="11">
        <v>10.5</v>
      </c>
      <c r="L37" s="6">
        <v>17</v>
      </c>
      <c r="M37" s="11">
        <v>6</v>
      </c>
      <c r="N37" s="6">
        <v>1.1</v>
      </c>
      <c r="O37" s="6">
        <v>6.1</v>
      </c>
      <c r="P37" s="6">
        <v>4.4</v>
      </c>
      <c r="Q37" s="6">
        <v>5.1</v>
      </c>
      <c r="R37" s="6">
        <v>12.8</v>
      </c>
      <c r="S37" s="6">
        <v>30</v>
      </c>
      <c r="T37" s="6">
        <v>34.5</v>
      </c>
      <c r="U37" s="6">
        <v>41.7</v>
      </c>
    </row>
    <row r="38" spans="1:21" s="4" customFormat="1" ht="31.5" outlineLevel="1">
      <c r="A38" s="16" t="s">
        <v>271</v>
      </c>
      <c r="B38" s="17">
        <v>10</v>
      </c>
      <c r="C38" s="17" t="s">
        <v>63</v>
      </c>
      <c r="D38" s="17">
        <v>115</v>
      </c>
      <c r="E38" s="43" t="s">
        <v>272</v>
      </c>
      <c r="F38" s="44" t="s">
        <v>244</v>
      </c>
      <c r="G38" s="17">
        <v>17</v>
      </c>
      <c r="H38" s="17">
        <v>76</v>
      </c>
      <c r="I38" s="17" t="s">
        <v>63</v>
      </c>
      <c r="J38" s="17" t="s">
        <v>63</v>
      </c>
      <c r="K38" s="17">
        <v>10.5</v>
      </c>
      <c r="L38" s="17">
        <v>17.5</v>
      </c>
      <c r="M38" s="17">
        <v>6.5</v>
      </c>
      <c r="N38" s="17">
        <v>1</v>
      </c>
      <c r="O38" s="17">
        <v>6.4</v>
      </c>
      <c r="P38" s="17">
        <v>3.7</v>
      </c>
      <c r="Q38" s="17">
        <v>5.5</v>
      </c>
      <c r="R38" s="17">
        <v>15</v>
      </c>
      <c r="S38" s="17">
        <v>36.7</v>
      </c>
      <c r="T38" s="17">
        <v>43.3</v>
      </c>
      <c r="U38" s="17">
        <v>51</v>
      </c>
    </row>
    <row r="39" spans="1:21" s="4" customFormat="1" ht="31.5" outlineLevel="1">
      <c r="A39" s="7" t="s">
        <v>273</v>
      </c>
      <c r="B39" s="6">
        <v>16</v>
      </c>
      <c r="C39" s="41" t="s">
        <v>63</v>
      </c>
      <c r="D39" s="6">
        <v>115</v>
      </c>
      <c r="E39" s="9" t="s">
        <v>274</v>
      </c>
      <c r="F39" s="47" t="s">
        <v>244</v>
      </c>
      <c r="G39" s="6">
        <v>21</v>
      </c>
      <c r="H39" s="6">
        <v>100</v>
      </c>
      <c r="I39" s="11" t="s">
        <v>63</v>
      </c>
      <c r="J39" s="11" t="s">
        <v>63</v>
      </c>
      <c r="K39" s="6">
        <v>10.5</v>
      </c>
      <c r="L39" s="6">
        <v>17.5</v>
      </c>
      <c r="M39" s="6">
        <v>6.5</v>
      </c>
      <c r="N39" s="6">
        <v>0.8</v>
      </c>
      <c r="O39" s="6">
        <v>6.4</v>
      </c>
      <c r="P39" s="6">
        <v>4.4</v>
      </c>
      <c r="Q39" s="6">
        <v>5.2</v>
      </c>
      <c r="R39" s="6">
        <v>14.5</v>
      </c>
      <c r="S39" s="6">
        <v>43</v>
      </c>
      <c r="T39" s="6">
        <v>51.4</v>
      </c>
      <c r="U39" s="6">
        <v>62</v>
      </c>
    </row>
    <row r="40" spans="1:21" s="4" customFormat="1" ht="31.5" outlineLevel="1">
      <c r="A40" s="16" t="s">
        <v>275</v>
      </c>
      <c r="B40" s="17">
        <v>25</v>
      </c>
      <c r="C40" s="17" t="s">
        <v>63</v>
      </c>
      <c r="D40" s="17">
        <v>115</v>
      </c>
      <c r="E40" s="43" t="s">
        <v>276</v>
      </c>
      <c r="F40" s="44" t="s">
        <v>244</v>
      </c>
      <c r="G40" s="17">
        <v>28.5</v>
      </c>
      <c r="H40" s="17">
        <v>140</v>
      </c>
      <c r="I40" s="17" t="s">
        <v>63</v>
      </c>
      <c r="J40" s="17" t="s">
        <v>63</v>
      </c>
      <c r="K40" s="17">
        <v>10.5</v>
      </c>
      <c r="L40" s="17">
        <v>17.5</v>
      </c>
      <c r="M40" s="17">
        <v>6.5</v>
      </c>
      <c r="N40" s="17">
        <v>0.7</v>
      </c>
      <c r="O40" s="17">
        <v>6.6</v>
      </c>
      <c r="P40" s="17">
        <v>4.8</v>
      </c>
      <c r="Q40" s="17">
        <v>6</v>
      </c>
      <c r="R40" s="17">
        <v>21</v>
      </c>
      <c r="S40" s="17">
        <v>58</v>
      </c>
      <c r="T40" s="17">
        <v>65</v>
      </c>
      <c r="U40" s="17">
        <v>72.3</v>
      </c>
    </row>
    <row r="41" spans="1:21" s="4" customFormat="1" ht="31.5" outlineLevel="1">
      <c r="A41" s="7" t="s">
        <v>277</v>
      </c>
      <c r="B41" s="6">
        <v>40</v>
      </c>
      <c r="C41" s="41" t="s">
        <v>63</v>
      </c>
      <c r="D41" s="6">
        <v>115</v>
      </c>
      <c r="E41" s="9" t="s">
        <v>276</v>
      </c>
      <c r="F41" s="42" t="s">
        <v>244</v>
      </c>
      <c r="G41" s="6">
        <v>39</v>
      </c>
      <c r="H41" s="6">
        <v>200</v>
      </c>
      <c r="I41" s="11" t="s">
        <v>63</v>
      </c>
      <c r="J41" s="11" t="s">
        <v>63</v>
      </c>
      <c r="K41" s="6">
        <v>10.5</v>
      </c>
      <c r="L41" s="6">
        <v>17.5</v>
      </c>
      <c r="M41" s="6">
        <v>6.5</v>
      </c>
      <c r="N41" s="6">
        <v>0.6</v>
      </c>
      <c r="O41" s="6">
        <v>6.8</v>
      </c>
      <c r="P41" s="6">
        <v>4.8</v>
      </c>
      <c r="Q41" s="6">
        <v>6.4</v>
      </c>
      <c r="R41" s="6">
        <v>23.2</v>
      </c>
      <c r="S41" s="6">
        <v>74</v>
      </c>
      <c r="T41" s="6">
        <v>83</v>
      </c>
      <c r="U41" s="6">
        <v>94.4</v>
      </c>
    </row>
    <row r="42" spans="1:21" s="4" customFormat="1" ht="15.75" outlineLevel="1">
      <c r="A42" s="16" t="s">
        <v>278</v>
      </c>
      <c r="B42" s="17">
        <v>63</v>
      </c>
      <c r="C42" s="17" t="s">
        <v>63</v>
      </c>
      <c r="D42" s="17">
        <v>115</v>
      </c>
      <c r="E42" s="43" t="s">
        <v>279</v>
      </c>
      <c r="F42" s="44" t="s">
        <v>244</v>
      </c>
      <c r="G42" s="17">
        <v>53</v>
      </c>
      <c r="H42" s="17">
        <v>290</v>
      </c>
      <c r="I42" s="17" t="s">
        <v>63</v>
      </c>
      <c r="J42" s="17" t="s">
        <v>63</v>
      </c>
      <c r="K42" s="17">
        <v>10.5</v>
      </c>
      <c r="L42" s="17">
        <v>18</v>
      </c>
      <c r="M42" s="17">
        <v>7</v>
      </c>
      <c r="N42" s="17">
        <v>0.55</v>
      </c>
      <c r="O42" s="17">
        <v>7.2</v>
      </c>
      <c r="P42" s="17">
        <v>5.3</v>
      </c>
      <c r="Q42" s="17">
        <v>6.7</v>
      </c>
      <c r="R42" s="17">
        <v>30.3</v>
      </c>
      <c r="S42" s="17">
        <v>94.5</v>
      </c>
      <c r="T42" s="17">
        <v>117.5</v>
      </c>
      <c r="U42" s="17">
        <v>126</v>
      </c>
    </row>
    <row r="43" spans="1:21" s="4" customFormat="1" ht="15.75" outlineLevel="1">
      <c r="A43" s="7" t="s">
        <v>280</v>
      </c>
      <c r="B43" s="6">
        <v>80</v>
      </c>
      <c r="C43" s="41" t="s">
        <v>63</v>
      </c>
      <c r="D43" s="6">
        <v>115</v>
      </c>
      <c r="E43" s="9" t="s">
        <v>279</v>
      </c>
      <c r="F43" s="42" t="s">
        <v>244</v>
      </c>
      <c r="G43" s="6">
        <v>64</v>
      </c>
      <c r="H43" s="6">
        <v>365</v>
      </c>
      <c r="I43" s="11" t="s">
        <v>63</v>
      </c>
      <c r="J43" s="11" t="s">
        <v>63</v>
      </c>
      <c r="K43" s="6">
        <v>11</v>
      </c>
      <c r="L43" s="6">
        <v>18.5</v>
      </c>
      <c r="M43" s="6">
        <v>7</v>
      </c>
      <c r="N43" s="6">
        <v>0.5</v>
      </c>
      <c r="O43" s="6">
        <v>8.5</v>
      </c>
      <c r="P43" s="6">
        <v>4.9</v>
      </c>
      <c r="Q43" s="6">
        <v>7.1</v>
      </c>
      <c r="R43" s="6">
        <v>29</v>
      </c>
      <c r="S43" s="6">
        <v>106</v>
      </c>
      <c r="T43" s="6">
        <v>124</v>
      </c>
      <c r="U43" s="6">
        <v>137</v>
      </c>
    </row>
    <row r="44" spans="1:21" s="4" customFormat="1" ht="15.75">
      <c r="A44" s="38" t="s">
        <v>281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40"/>
    </row>
    <row r="45" spans="1:21" s="48" customFormat="1" ht="15.75" outlineLevel="1">
      <c r="A45" s="10" t="s">
        <v>282</v>
      </c>
      <c r="B45" s="11">
        <v>4</v>
      </c>
      <c r="C45" s="11" t="s">
        <v>63</v>
      </c>
      <c r="D45" s="11">
        <v>158</v>
      </c>
      <c r="E45" s="15" t="s">
        <v>63</v>
      </c>
      <c r="F45" s="47" t="s">
        <v>244</v>
      </c>
      <c r="G45" s="11">
        <v>8.4</v>
      </c>
      <c r="H45" s="11" t="s">
        <v>63</v>
      </c>
      <c r="I45" s="11">
        <v>35</v>
      </c>
      <c r="J45" s="11" t="s">
        <v>63</v>
      </c>
      <c r="K45" s="11" t="s">
        <v>63</v>
      </c>
      <c r="L45" s="11">
        <v>10.5</v>
      </c>
      <c r="M45" s="11" t="s">
        <v>63</v>
      </c>
      <c r="N45" s="11">
        <v>1.2</v>
      </c>
      <c r="O45" s="11" t="s">
        <v>58</v>
      </c>
      <c r="P45" s="11" t="s">
        <v>58</v>
      </c>
      <c r="Q45" s="11" t="s">
        <v>58</v>
      </c>
      <c r="R45" s="11" t="s">
        <v>58</v>
      </c>
      <c r="S45" s="11" t="s">
        <v>58</v>
      </c>
      <c r="T45" s="11" t="s">
        <v>58</v>
      </c>
      <c r="U45" s="11" t="s">
        <v>58</v>
      </c>
    </row>
    <row r="46" spans="1:21" s="48" customFormat="1" ht="15.75" outlineLevel="1">
      <c r="A46" s="16" t="s">
        <v>283</v>
      </c>
      <c r="B46" s="17">
        <v>6.3</v>
      </c>
      <c r="C46" s="17" t="s">
        <v>63</v>
      </c>
      <c r="D46" s="17">
        <v>158</v>
      </c>
      <c r="E46" s="43" t="s">
        <v>63</v>
      </c>
      <c r="F46" s="44" t="s">
        <v>244</v>
      </c>
      <c r="G46" s="17" t="s">
        <v>58</v>
      </c>
      <c r="H46" s="17" t="s">
        <v>63</v>
      </c>
      <c r="I46" s="17" t="s">
        <v>58</v>
      </c>
      <c r="J46" s="17" t="s">
        <v>63</v>
      </c>
      <c r="K46" s="17" t="s">
        <v>63</v>
      </c>
      <c r="L46" s="17" t="s">
        <v>58</v>
      </c>
      <c r="M46" s="17" t="s">
        <v>63</v>
      </c>
      <c r="N46" s="17" t="s">
        <v>58</v>
      </c>
      <c r="O46" s="17" t="s">
        <v>58</v>
      </c>
      <c r="P46" s="17" t="s">
        <v>58</v>
      </c>
      <c r="Q46" s="17" t="s">
        <v>58</v>
      </c>
      <c r="R46" s="17" t="s">
        <v>58</v>
      </c>
      <c r="S46" s="17" t="s">
        <v>58</v>
      </c>
      <c r="T46" s="17" t="s">
        <v>58</v>
      </c>
      <c r="U46" s="17" t="s">
        <v>58</v>
      </c>
    </row>
    <row r="47" spans="1:21" s="48" customFormat="1" ht="15.75" outlineLevel="1">
      <c r="A47" s="10" t="s">
        <v>284</v>
      </c>
      <c r="B47" s="11">
        <v>16</v>
      </c>
      <c r="C47" s="11" t="s">
        <v>63</v>
      </c>
      <c r="D47" s="11">
        <v>158</v>
      </c>
      <c r="E47" s="15" t="s">
        <v>63</v>
      </c>
      <c r="F47" s="47" t="s">
        <v>244</v>
      </c>
      <c r="G47" s="11">
        <v>19</v>
      </c>
      <c r="H47" s="11" t="s">
        <v>63</v>
      </c>
      <c r="I47" s="11">
        <v>88</v>
      </c>
      <c r="J47" s="11" t="s">
        <v>63</v>
      </c>
      <c r="K47" s="11" t="s">
        <v>63</v>
      </c>
      <c r="L47" s="11">
        <v>11</v>
      </c>
      <c r="M47" s="11" t="s">
        <v>63</v>
      </c>
      <c r="N47" s="11">
        <v>0.8</v>
      </c>
      <c r="O47" s="11">
        <v>6.9</v>
      </c>
      <c r="P47" s="11">
        <v>4.5</v>
      </c>
      <c r="Q47" s="11">
        <v>6.36</v>
      </c>
      <c r="R47" s="11" t="s">
        <v>58</v>
      </c>
      <c r="S47" s="11">
        <v>44.78</v>
      </c>
      <c r="T47" s="11">
        <v>52.5</v>
      </c>
      <c r="U47" s="11">
        <v>53</v>
      </c>
    </row>
    <row r="48" spans="1:21" s="48" customFormat="1" ht="31.5" outlineLevel="1">
      <c r="A48" s="16" t="s">
        <v>285</v>
      </c>
      <c r="B48" s="17">
        <v>32</v>
      </c>
      <c r="C48" s="17" t="s">
        <v>63</v>
      </c>
      <c r="D48" s="17">
        <v>158</v>
      </c>
      <c r="E48" s="43" t="s">
        <v>63</v>
      </c>
      <c r="F48" s="44" t="s">
        <v>256</v>
      </c>
      <c r="G48" s="17">
        <v>31</v>
      </c>
      <c r="H48" s="17" t="s">
        <v>63</v>
      </c>
      <c r="I48" s="17">
        <v>145</v>
      </c>
      <c r="J48" s="17" t="s">
        <v>63</v>
      </c>
      <c r="K48" s="17" t="s">
        <v>63</v>
      </c>
      <c r="L48" s="17">
        <v>10.5</v>
      </c>
      <c r="M48" s="17">
        <v>16.5</v>
      </c>
      <c r="N48" s="17">
        <v>0.7</v>
      </c>
      <c r="O48" s="17">
        <v>7.6</v>
      </c>
      <c r="P48" s="17">
        <v>4.59</v>
      </c>
      <c r="Q48" s="17">
        <v>6.68</v>
      </c>
      <c r="R48" s="17" t="s">
        <v>58</v>
      </c>
      <c r="S48" s="17" t="s">
        <v>58</v>
      </c>
      <c r="T48" s="17">
        <v>83.7</v>
      </c>
      <c r="U48" s="17">
        <v>79.5</v>
      </c>
    </row>
    <row r="49" spans="1:21" s="48" customFormat="1" ht="31.5" outlineLevel="1">
      <c r="A49" s="10" t="s">
        <v>286</v>
      </c>
      <c r="B49" s="11">
        <v>32</v>
      </c>
      <c r="C49" s="11" t="s">
        <v>63</v>
      </c>
      <c r="D49" s="11">
        <v>158</v>
      </c>
      <c r="E49" s="15" t="s">
        <v>63</v>
      </c>
      <c r="F49" s="47" t="s">
        <v>256</v>
      </c>
      <c r="G49" s="11" t="s">
        <v>58</v>
      </c>
      <c r="H49" s="11" t="s">
        <v>63</v>
      </c>
      <c r="I49" s="11" t="s">
        <v>58</v>
      </c>
      <c r="J49" s="11" t="s">
        <v>63</v>
      </c>
      <c r="K49" s="11" t="s">
        <v>63</v>
      </c>
      <c r="L49" s="11" t="s">
        <v>58</v>
      </c>
      <c r="M49" s="11" t="s">
        <v>58</v>
      </c>
      <c r="N49" s="11" t="s">
        <v>58</v>
      </c>
      <c r="O49" s="11" t="s">
        <v>58</v>
      </c>
      <c r="P49" s="11" t="s">
        <v>58</v>
      </c>
      <c r="Q49" s="11" t="s">
        <v>58</v>
      </c>
      <c r="R49" s="11" t="s">
        <v>58</v>
      </c>
      <c r="S49" s="11" t="s">
        <v>58</v>
      </c>
      <c r="T49" s="11" t="s">
        <v>58</v>
      </c>
      <c r="U49" s="11" t="s">
        <v>58</v>
      </c>
    </row>
    <row r="50" spans="1:21" s="48" customFormat="1" ht="31.5" outlineLevel="1">
      <c r="A50" s="16" t="s">
        <v>287</v>
      </c>
      <c r="B50" s="17">
        <v>63</v>
      </c>
      <c r="C50" s="17" t="s">
        <v>63</v>
      </c>
      <c r="D50" s="17">
        <v>158</v>
      </c>
      <c r="E50" s="43" t="s">
        <v>63</v>
      </c>
      <c r="F50" s="44" t="s">
        <v>256</v>
      </c>
      <c r="G50" s="17">
        <v>52</v>
      </c>
      <c r="H50" s="17" t="s">
        <v>63</v>
      </c>
      <c r="I50" s="17">
        <v>235</v>
      </c>
      <c r="J50" s="17" t="s">
        <v>63</v>
      </c>
      <c r="K50" s="17" t="s">
        <v>63</v>
      </c>
      <c r="L50" s="17">
        <v>10.5</v>
      </c>
      <c r="M50" s="17">
        <v>16.5</v>
      </c>
      <c r="N50" s="17">
        <v>0.65</v>
      </c>
      <c r="O50" s="17">
        <v>8.65</v>
      </c>
      <c r="P50" s="17">
        <v>4.8</v>
      </c>
      <c r="Q50" s="17">
        <v>7.25</v>
      </c>
      <c r="R50" s="17" t="s">
        <v>58</v>
      </c>
      <c r="S50" s="17" t="s">
        <v>58</v>
      </c>
      <c r="T50" s="17">
        <v>104</v>
      </c>
      <c r="U50" s="17">
        <v>102</v>
      </c>
    </row>
    <row r="51" spans="1:21" s="48" customFormat="1" ht="31.5" outlineLevel="1">
      <c r="A51" s="10" t="s">
        <v>288</v>
      </c>
      <c r="B51" s="11">
        <v>63</v>
      </c>
      <c r="C51" s="11" t="s">
        <v>63</v>
      </c>
      <c r="D51" s="11">
        <v>158</v>
      </c>
      <c r="E51" s="15" t="s">
        <v>63</v>
      </c>
      <c r="F51" s="47" t="s">
        <v>256</v>
      </c>
      <c r="G51" s="11" t="s">
        <v>58</v>
      </c>
      <c r="H51" s="11" t="s">
        <v>63</v>
      </c>
      <c r="I51" s="11" t="s">
        <v>58</v>
      </c>
      <c r="J51" s="11" t="s">
        <v>63</v>
      </c>
      <c r="K51" s="11" t="s">
        <v>63</v>
      </c>
      <c r="L51" s="11" t="s">
        <v>58</v>
      </c>
      <c r="M51" s="11" t="s">
        <v>58</v>
      </c>
      <c r="N51" s="11" t="s">
        <v>58</v>
      </c>
      <c r="O51" s="11" t="s">
        <v>58</v>
      </c>
      <c r="P51" s="11" t="s">
        <v>58</v>
      </c>
      <c r="Q51" s="11" t="s">
        <v>58</v>
      </c>
      <c r="R51" s="11" t="s">
        <v>58</v>
      </c>
      <c r="S51" s="11" t="s">
        <v>58</v>
      </c>
      <c r="T51" s="11" t="s">
        <v>58</v>
      </c>
      <c r="U51" s="11" t="s">
        <v>58</v>
      </c>
    </row>
    <row r="52" spans="1:21" s="48" customFormat="1" ht="15.75" outlineLevel="1">
      <c r="A52" s="16" t="s">
        <v>289</v>
      </c>
      <c r="B52" s="17">
        <v>125</v>
      </c>
      <c r="C52" s="17" t="s">
        <v>63</v>
      </c>
      <c r="D52" s="17">
        <v>165</v>
      </c>
      <c r="E52" s="17" t="s">
        <v>63</v>
      </c>
      <c r="F52" s="44" t="s">
        <v>236</v>
      </c>
      <c r="G52" s="17">
        <v>100</v>
      </c>
      <c r="H52" s="17" t="s">
        <v>63</v>
      </c>
      <c r="I52" s="17">
        <v>380</v>
      </c>
      <c r="J52" s="17" t="s">
        <v>63</v>
      </c>
      <c r="K52" s="17" t="s">
        <v>63</v>
      </c>
      <c r="L52" s="17">
        <v>11</v>
      </c>
      <c r="M52" s="17" t="s">
        <v>63</v>
      </c>
      <c r="N52" s="17">
        <v>0.5</v>
      </c>
      <c r="O52" s="17" t="s">
        <v>58</v>
      </c>
      <c r="P52" s="17" t="s">
        <v>58</v>
      </c>
      <c r="Q52" s="17" t="s">
        <v>58</v>
      </c>
      <c r="R52" s="17" t="s">
        <v>58</v>
      </c>
      <c r="S52" s="17" t="s">
        <v>58</v>
      </c>
      <c r="T52" s="17" t="s">
        <v>58</v>
      </c>
      <c r="U52" s="17" t="s">
        <v>58</v>
      </c>
    </row>
    <row r="53" spans="1:21" s="48" customFormat="1" ht="31.5" outlineLevel="1">
      <c r="A53" s="10" t="s">
        <v>290</v>
      </c>
      <c r="B53" s="11">
        <v>250</v>
      </c>
      <c r="C53" s="11" t="s">
        <v>63</v>
      </c>
      <c r="D53" s="11">
        <v>165</v>
      </c>
      <c r="E53" s="11" t="s">
        <v>63</v>
      </c>
      <c r="F53" s="47" t="s">
        <v>291</v>
      </c>
      <c r="G53" s="11">
        <v>170</v>
      </c>
      <c r="H53" s="11" t="s">
        <v>63</v>
      </c>
      <c r="I53" s="11">
        <v>640</v>
      </c>
      <c r="J53" s="11" t="s">
        <v>63</v>
      </c>
      <c r="K53" s="11" t="s">
        <v>63</v>
      </c>
      <c r="L53" s="11">
        <v>11</v>
      </c>
      <c r="M53" s="11" t="s">
        <v>63</v>
      </c>
      <c r="N53" s="11">
        <v>0.5</v>
      </c>
      <c r="O53" s="11" t="s">
        <v>58</v>
      </c>
      <c r="P53" s="11" t="s">
        <v>58</v>
      </c>
      <c r="Q53" s="11" t="s">
        <v>58</v>
      </c>
      <c r="R53" s="11" t="s">
        <v>58</v>
      </c>
      <c r="S53" s="11" t="s">
        <v>58</v>
      </c>
      <c r="T53" s="11">
        <v>263</v>
      </c>
      <c r="U53" s="11">
        <v>284</v>
      </c>
    </row>
    <row r="54" spans="1:21" s="48" customFormat="1" ht="31.5" outlineLevel="1">
      <c r="A54" s="16" t="s">
        <v>292</v>
      </c>
      <c r="B54" s="17">
        <v>250</v>
      </c>
      <c r="C54" s="17" t="s">
        <v>63</v>
      </c>
      <c r="D54" s="17">
        <v>165</v>
      </c>
      <c r="E54" s="17" t="s">
        <v>63</v>
      </c>
      <c r="F54" s="44" t="s">
        <v>293</v>
      </c>
      <c r="G54" s="17">
        <v>170</v>
      </c>
      <c r="H54" s="17" t="s">
        <v>63</v>
      </c>
      <c r="I54" s="17">
        <v>640</v>
      </c>
      <c r="J54" s="17" t="s">
        <v>63</v>
      </c>
      <c r="K54" s="17" t="s">
        <v>63</v>
      </c>
      <c r="L54" s="17">
        <v>11</v>
      </c>
      <c r="M54" s="17" t="s">
        <v>63</v>
      </c>
      <c r="N54" s="17">
        <v>0.5</v>
      </c>
      <c r="O54" s="17">
        <v>10.3</v>
      </c>
      <c r="P54" s="17" t="s">
        <v>58</v>
      </c>
      <c r="Q54" s="17">
        <v>7.6</v>
      </c>
      <c r="R54" s="17" t="s">
        <v>58</v>
      </c>
      <c r="S54" s="17">
        <v>190</v>
      </c>
      <c r="T54" s="17">
        <v>244.5</v>
      </c>
      <c r="U54" s="17">
        <v>284</v>
      </c>
    </row>
    <row r="55" spans="1:21" s="48" customFormat="1" ht="15.75" outlineLevel="1">
      <c r="A55" s="10" t="s">
        <v>294</v>
      </c>
      <c r="B55" s="11">
        <v>400</v>
      </c>
      <c r="C55" s="11" t="s">
        <v>63</v>
      </c>
      <c r="D55" s="11">
        <v>165</v>
      </c>
      <c r="E55" s="11" t="s">
        <v>63</v>
      </c>
      <c r="F55" s="47" t="s">
        <v>242</v>
      </c>
      <c r="G55" s="11">
        <v>240</v>
      </c>
      <c r="H55" s="11" t="s">
        <v>63</v>
      </c>
      <c r="I55" s="11">
        <v>930</v>
      </c>
      <c r="J55" s="11" t="s">
        <v>63</v>
      </c>
      <c r="K55" s="11" t="s">
        <v>63</v>
      </c>
      <c r="L55" s="11">
        <v>11</v>
      </c>
      <c r="M55" s="11" t="s">
        <v>63</v>
      </c>
      <c r="N55" s="11">
        <v>0.5</v>
      </c>
      <c r="O55" s="11" t="s">
        <v>58</v>
      </c>
      <c r="P55" s="11" t="s">
        <v>58</v>
      </c>
      <c r="Q55" s="11" t="s">
        <v>58</v>
      </c>
      <c r="R55" s="11" t="s">
        <v>58</v>
      </c>
      <c r="S55" s="11" t="s">
        <v>58</v>
      </c>
      <c r="T55" s="11" t="s">
        <v>58</v>
      </c>
      <c r="U55" s="11" t="s">
        <v>58</v>
      </c>
    </row>
    <row r="56" spans="1:21" s="48" customFormat="1" ht="15.75" outlineLevel="1">
      <c r="A56" s="16" t="s">
        <v>295</v>
      </c>
      <c r="B56" s="17">
        <v>16</v>
      </c>
      <c r="C56" s="17">
        <v>16</v>
      </c>
      <c r="D56" s="17">
        <v>158</v>
      </c>
      <c r="E56" s="17">
        <v>38.5</v>
      </c>
      <c r="F56" s="44" t="s">
        <v>244</v>
      </c>
      <c r="G56" s="17">
        <v>21</v>
      </c>
      <c r="H56" s="17" t="s">
        <v>63</v>
      </c>
      <c r="I56" s="17">
        <v>96</v>
      </c>
      <c r="J56" s="17" t="s">
        <v>63</v>
      </c>
      <c r="K56" s="17">
        <v>10.5</v>
      </c>
      <c r="L56" s="17">
        <v>18</v>
      </c>
      <c r="M56" s="17">
        <v>6</v>
      </c>
      <c r="N56" s="17">
        <v>1</v>
      </c>
      <c r="O56" s="17">
        <v>7.2</v>
      </c>
      <c r="P56" s="17">
        <v>4.48</v>
      </c>
      <c r="Q56" s="17">
        <v>6.3</v>
      </c>
      <c r="R56" s="17" t="s">
        <v>58</v>
      </c>
      <c r="S56" s="17">
        <v>55</v>
      </c>
      <c r="T56" s="17">
        <v>65.8</v>
      </c>
      <c r="U56" s="17">
        <v>66</v>
      </c>
    </row>
    <row r="57" spans="1:21" s="48" customFormat="1" ht="15.75" outlineLevel="1">
      <c r="A57" s="10" t="s">
        <v>296</v>
      </c>
      <c r="B57" s="11">
        <v>25</v>
      </c>
      <c r="C57" s="11">
        <v>25</v>
      </c>
      <c r="D57" s="11">
        <v>158</v>
      </c>
      <c r="E57" s="11">
        <v>38.5</v>
      </c>
      <c r="F57" s="47" t="s">
        <v>244</v>
      </c>
      <c r="G57" s="11">
        <v>29</v>
      </c>
      <c r="H57" s="11" t="s">
        <v>63</v>
      </c>
      <c r="I57" s="11">
        <v>145</v>
      </c>
      <c r="J57" s="11" t="s">
        <v>63</v>
      </c>
      <c r="K57" s="11">
        <v>10.5</v>
      </c>
      <c r="L57" s="11">
        <v>18</v>
      </c>
      <c r="M57" s="11">
        <v>6</v>
      </c>
      <c r="N57" s="11">
        <v>0.9</v>
      </c>
      <c r="O57" s="11">
        <v>8</v>
      </c>
      <c r="P57" s="11">
        <v>4.66</v>
      </c>
      <c r="Q57" s="11">
        <v>6.42</v>
      </c>
      <c r="R57" s="11" t="s">
        <v>58</v>
      </c>
      <c r="S57" s="11">
        <v>67</v>
      </c>
      <c r="T57" s="11">
        <v>82</v>
      </c>
      <c r="U57" s="11">
        <v>73.6</v>
      </c>
    </row>
    <row r="58" spans="1:21" s="48" customFormat="1" ht="15.75" outlineLevel="1">
      <c r="A58" s="16" t="s">
        <v>297</v>
      </c>
      <c r="B58" s="17">
        <v>40</v>
      </c>
      <c r="C58" s="17">
        <v>40</v>
      </c>
      <c r="D58" s="17">
        <v>158</v>
      </c>
      <c r="E58" s="17">
        <v>38.5</v>
      </c>
      <c r="F58" s="44" t="s">
        <v>244</v>
      </c>
      <c r="G58" s="17">
        <v>44</v>
      </c>
      <c r="H58" s="17" t="s">
        <v>63</v>
      </c>
      <c r="I58" s="17">
        <v>185</v>
      </c>
      <c r="J58" s="17" t="s">
        <v>63</v>
      </c>
      <c r="K58" s="17">
        <v>10.5</v>
      </c>
      <c r="L58" s="17">
        <v>18</v>
      </c>
      <c r="M58" s="17">
        <v>6</v>
      </c>
      <c r="N58" s="17">
        <v>0.8</v>
      </c>
      <c r="O58" s="17">
        <v>8.05</v>
      </c>
      <c r="P58" s="17">
        <v>4.95</v>
      </c>
      <c r="Q58" s="17">
        <v>4.935</v>
      </c>
      <c r="R58" s="17" t="s">
        <v>58</v>
      </c>
      <c r="S58" s="17">
        <v>88.2</v>
      </c>
      <c r="T58" s="17">
        <v>100.9</v>
      </c>
      <c r="U58" s="17">
        <v>95.5</v>
      </c>
    </row>
    <row r="59" spans="1:21" s="48" customFormat="1" ht="15.75" outlineLevel="1">
      <c r="A59" s="10" t="s">
        <v>298</v>
      </c>
      <c r="B59" s="11">
        <v>40</v>
      </c>
      <c r="C59" s="11">
        <v>40</v>
      </c>
      <c r="D59" s="11">
        <v>158</v>
      </c>
      <c r="E59" s="11">
        <v>11</v>
      </c>
      <c r="F59" s="47" t="s">
        <v>299</v>
      </c>
      <c r="G59" s="11" t="s">
        <v>58</v>
      </c>
      <c r="H59" s="11" t="s">
        <v>63</v>
      </c>
      <c r="I59" s="11" t="s">
        <v>58</v>
      </c>
      <c r="J59" s="11" t="s">
        <v>63</v>
      </c>
      <c r="K59" s="11" t="s">
        <v>58</v>
      </c>
      <c r="L59" s="11" t="s">
        <v>58</v>
      </c>
      <c r="M59" s="11" t="s">
        <v>58</v>
      </c>
      <c r="N59" s="11" t="s">
        <v>58</v>
      </c>
      <c r="O59" s="11" t="s">
        <v>58</v>
      </c>
      <c r="P59" s="11" t="s">
        <v>58</v>
      </c>
      <c r="Q59" s="11" t="s">
        <v>58</v>
      </c>
      <c r="R59" s="11" t="s">
        <v>58</v>
      </c>
      <c r="S59" s="11" t="s">
        <v>58</v>
      </c>
      <c r="T59" s="11" t="s">
        <v>58</v>
      </c>
      <c r="U59" s="11" t="s">
        <v>58</v>
      </c>
    </row>
    <row r="60" spans="1:21" s="48" customFormat="1" ht="15.75" outlineLevel="1">
      <c r="A60" s="16" t="s">
        <v>300</v>
      </c>
      <c r="B60" s="17">
        <v>63</v>
      </c>
      <c r="C60" s="17">
        <v>63</v>
      </c>
      <c r="D60" s="17">
        <v>158</v>
      </c>
      <c r="E60" s="43">
        <v>38.5</v>
      </c>
      <c r="F60" s="44" t="s">
        <v>244</v>
      </c>
      <c r="G60" s="17">
        <v>56</v>
      </c>
      <c r="H60" s="17" t="s">
        <v>63</v>
      </c>
      <c r="I60" s="17">
        <v>285</v>
      </c>
      <c r="J60" s="17" t="s">
        <v>63</v>
      </c>
      <c r="K60" s="17">
        <v>10.5</v>
      </c>
      <c r="L60" s="17">
        <v>18</v>
      </c>
      <c r="M60" s="17">
        <v>6</v>
      </c>
      <c r="N60" s="17">
        <v>0.7</v>
      </c>
      <c r="O60" s="17">
        <v>8</v>
      </c>
      <c r="P60" s="17">
        <v>6.77</v>
      </c>
      <c r="Q60" s="17">
        <v>7.4</v>
      </c>
      <c r="R60" s="17" t="s">
        <v>58</v>
      </c>
      <c r="S60" s="17">
        <v>109</v>
      </c>
      <c r="T60" s="17">
        <v>131</v>
      </c>
      <c r="U60" s="17">
        <v>125</v>
      </c>
    </row>
    <row r="61" spans="1:21" s="48" customFormat="1" ht="15.75" outlineLevel="1">
      <c r="A61" s="10" t="s">
        <v>301</v>
      </c>
      <c r="B61" s="11">
        <v>63</v>
      </c>
      <c r="C61" s="11">
        <v>63</v>
      </c>
      <c r="D61" s="11">
        <v>158</v>
      </c>
      <c r="E61" s="15">
        <v>38.5</v>
      </c>
      <c r="F61" s="47" t="s">
        <v>244</v>
      </c>
      <c r="G61" s="11">
        <v>55</v>
      </c>
      <c r="H61" s="11" t="s">
        <v>63</v>
      </c>
      <c r="I61" s="11">
        <v>285</v>
      </c>
      <c r="J61" s="11" t="s">
        <v>63</v>
      </c>
      <c r="K61" s="11" t="s">
        <v>58</v>
      </c>
      <c r="L61" s="11" t="s">
        <v>58</v>
      </c>
      <c r="M61" s="11" t="s">
        <v>58</v>
      </c>
      <c r="N61" s="11">
        <v>0.55</v>
      </c>
      <c r="O61" s="11">
        <v>7.5</v>
      </c>
      <c r="P61" s="11">
        <v>4.85</v>
      </c>
      <c r="Q61" s="11">
        <v>7.4</v>
      </c>
      <c r="R61" s="11" t="s">
        <v>58</v>
      </c>
      <c r="S61" s="11">
        <v>92</v>
      </c>
      <c r="T61" s="11">
        <v>108</v>
      </c>
      <c r="U61" s="11" t="s">
        <v>58</v>
      </c>
    </row>
    <row r="62" spans="1:21" s="48" customFormat="1" ht="15.75" outlineLevel="1">
      <c r="A62" s="16" t="s">
        <v>301</v>
      </c>
      <c r="B62" s="17">
        <v>63</v>
      </c>
      <c r="C62" s="17">
        <v>63</v>
      </c>
      <c r="D62" s="17">
        <v>158</v>
      </c>
      <c r="E62" s="43">
        <v>11</v>
      </c>
      <c r="F62" s="44" t="s">
        <v>299</v>
      </c>
      <c r="G62" s="17">
        <v>55</v>
      </c>
      <c r="H62" s="17" t="s">
        <v>63</v>
      </c>
      <c r="I62" s="17">
        <v>285</v>
      </c>
      <c r="J62" s="17" t="s">
        <v>63</v>
      </c>
      <c r="K62" s="17" t="s">
        <v>58</v>
      </c>
      <c r="L62" s="17" t="s">
        <v>58</v>
      </c>
      <c r="M62" s="17" t="s">
        <v>58</v>
      </c>
      <c r="N62" s="17">
        <v>0.55</v>
      </c>
      <c r="O62" s="17">
        <v>7.5</v>
      </c>
      <c r="P62" s="17">
        <v>4.85</v>
      </c>
      <c r="Q62" s="17">
        <v>7.4</v>
      </c>
      <c r="R62" s="17" t="s">
        <v>58</v>
      </c>
      <c r="S62" s="17">
        <v>92</v>
      </c>
      <c r="T62" s="17">
        <v>108</v>
      </c>
      <c r="U62" s="17" t="s">
        <v>58</v>
      </c>
    </row>
    <row r="63" spans="1:21" s="48" customFormat="1" ht="15.75" outlineLevel="1">
      <c r="A63" s="10" t="s">
        <v>302</v>
      </c>
      <c r="B63" s="11">
        <v>100</v>
      </c>
      <c r="C63" s="11">
        <v>100</v>
      </c>
      <c r="D63" s="11">
        <v>158</v>
      </c>
      <c r="E63" s="15">
        <v>115</v>
      </c>
      <c r="F63" s="47" t="s">
        <v>303</v>
      </c>
      <c r="G63" s="11" t="s">
        <v>58</v>
      </c>
      <c r="H63" s="11" t="s">
        <v>63</v>
      </c>
      <c r="I63" s="11" t="s">
        <v>58</v>
      </c>
      <c r="J63" s="11" t="s">
        <v>63</v>
      </c>
      <c r="K63" s="11" t="s">
        <v>58</v>
      </c>
      <c r="L63" s="11" t="s">
        <v>58</v>
      </c>
      <c r="M63" s="11" t="s">
        <v>58</v>
      </c>
      <c r="N63" s="11" t="s">
        <v>58</v>
      </c>
      <c r="O63" s="11" t="s">
        <v>58</v>
      </c>
      <c r="P63" s="11" t="s">
        <v>58</v>
      </c>
      <c r="Q63" s="11" t="s">
        <v>58</v>
      </c>
      <c r="R63" s="11" t="s">
        <v>58</v>
      </c>
      <c r="S63" s="11" t="s">
        <v>58</v>
      </c>
      <c r="T63" s="11" t="s">
        <v>58</v>
      </c>
      <c r="U63" s="11" t="s">
        <v>58</v>
      </c>
    </row>
    <row r="64" spans="1:21" s="4" customFormat="1" ht="15.75">
      <c r="A64" s="38" t="s">
        <v>304</v>
      </c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40"/>
    </row>
    <row r="65" spans="1:21" s="5" customFormat="1" ht="15.75" outlineLevel="1">
      <c r="A65" s="7" t="s">
        <v>305</v>
      </c>
      <c r="B65" s="6">
        <v>80</v>
      </c>
      <c r="C65" s="6" t="s">
        <v>63</v>
      </c>
      <c r="D65" s="6">
        <v>242</v>
      </c>
      <c r="E65" s="46" t="s">
        <v>63</v>
      </c>
      <c r="F65" s="42" t="s">
        <v>306</v>
      </c>
      <c r="G65" s="6">
        <v>79</v>
      </c>
      <c r="H65" s="6" t="s">
        <v>63</v>
      </c>
      <c r="I65" s="6">
        <v>315</v>
      </c>
      <c r="J65" s="6" t="s">
        <v>63</v>
      </c>
      <c r="K65" s="6" t="s">
        <v>63</v>
      </c>
      <c r="L65" s="6">
        <v>11</v>
      </c>
      <c r="M65" s="6" t="s">
        <v>63</v>
      </c>
      <c r="N65" s="6">
        <v>0.45</v>
      </c>
      <c r="O65" s="6">
        <v>6.35</v>
      </c>
      <c r="P65" s="6">
        <v>4.45</v>
      </c>
      <c r="Q65" s="6">
        <v>5.45</v>
      </c>
      <c r="R65" s="6">
        <v>45</v>
      </c>
      <c r="S65" s="6" t="s">
        <v>58</v>
      </c>
      <c r="T65" s="6">
        <v>160</v>
      </c>
      <c r="U65" s="6" t="s">
        <v>58</v>
      </c>
    </row>
    <row r="66" spans="1:21" s="5" customFormat="1" ht="15.75" outlineLevel="1">
      <c r="A66" s="16" t="s">
        <v>307</v>
      </c>
      <c r="B66" s="17">
        <v>125</v>
      </c>
      <c r="C66" s="17" t="s">
        <v>63</v>
      </c>
      <c r="D66" s="17">
        <v>242</v>
      </c>
      <c r="E66" s="17" t="s">
        <v>63</v>
      </c>
      <c r="F66" s="44" t="s">
        <v>236</v>
      </c>
      <c r="G66" s="17">
        <v>120</v>
      </c>
      <c r="H66" s="17" t="s">
        <v>63</v>
      </c>
      <c r="I66" s="17">
        <v>380</v>
      </c>
      <c r="J66" s="17" t="s">
        <v>63</v>
      </c>
      <c r="K66" s="17" t="s">
        <v>63</v>
      </c>
      <c r="L66" s="17">
        <v>11</v>
      </c>
      <c r="M66" s="17" t="s">
        <v>63</v>
      </c>
      <c r="N66" s="17">
        <v>0.55</v>
      </c>
      <c r="O66" s="17">
        <v>7.7</v>
      </c>
      <c r="P66" s="17">
        <v>4.5</v>
      </c>
      <c r="Q66" s="17">
        <v>7.65</v>
      </c>
      <c r="R66" s="17">
        <v>35</v>
      </c>
      <c r="S66" s="17" t="s">
        <v>58</v>
      </c>
      <c r="T66" s="17">
        <v>175</v>
      </c>
      <c r="U66" s="17">
        <v>186</v>
      </c>
    </row>
    <row r="67" spans="1:21" s="5" customFormat="1" ht="15.75" outlineLevel="1">
      <c r="A67" s="7" t="s">
        <v>308</v>
      </c>
      <c r="B67" s="6">
        <v>160</v>
      </c>
      <c r="C67" s="6" t="s">
        <v>63</v>
      </c>
      <c r="D67" s="6">
        <v>242</v>
      </c>
      <c r="E67" s="6" t="s">
        <v>63</v>
      </c>
      <c r="F67" s="42" t="s">
        <v>238</v>
      </c>
      <c r="G67" s="6" t="s">
        <v>58</v>
      </c>
      <c r="H67" s="6" t="s">
        <v>63</v>
      </c>
      <c r="I67" s="6" t="s">
        <v>58</v>
      </c>
      <c r="J67" s="6" t="s">
        <v>63</v>
      </c>
      <c r="K67" s="6" t="s">
        <v>63</v>
      </c>
      <c r="L67" s="6" t="s">
        <v>58</v>
      </c>
      <c r="M67" s="6" t="s">
        <v>63</v>
      </c>
      <c r="N67" s="6" t="s">
        <v>58</v>
      </c>
      <c r="O67" s="6" t="s">
        <v>58</v>
      </c>
      <c r="P67" s="6" t="s">
        <v>58</v>
      </c>
      <c r="Q67" s="6" t="s">
        <v>58</v>
      </c>
      <c r="R67" s="6" t="s">
        <v>58</v>
      </c>
      <c r="S67" s="6" t="s">
        <v>58</v>
      </c>
      <c r="T67" s="6" t="s">
        <v>58</v>
      </c>
      <c r="U67" s="6" t="s">
        <v>58</v>
      </c>
    </row>
    <row r="68" spans="1:21" s="5" customFormat="1" ht="15.75" outlineLevel="1">
      <c r="A68" s="16" t="s">
        <v>309</v>
      </c>
      <c r="B68" s="17">
        <v>200</v>
      </c>
      <c r="C68" s="17" t="s">
        <v>63</v>
      </c>
      <c r="D68" s="17">
        <v>242</v>
      </c>
      <c r="E68" s="17" t="s">
        <v>63</v>
      </c>
      <c r="F68" s="44" t="s">
        <v>310</v>
      </c>
      <c r="G68" s="17">
        <v>130</v>
      </c>
      <c r="H68" s="17" t="s">
        <v>63</v>
      </c>
      <c r="I68" s="17">
        <v>660</v>
      </c>
      <c r="J68" s="17" t="s">
        <v>63</v>
      </c>
      <c r="K68" s="17" t="s">
        <v>63</v>
      </c>
      <c r="L68" s="17">
        <v>11</v>
      </c>
      <c r="M68" s="17" t="s">
        <v>63</v>
      </c>
      <c r="N68" s="17">
        <v>0.4</v>
      </c>
      <c r="O68" s="17">
        <v>12.6</v>
      </c>
      <c r="P68" s="17">
        <v>5.6</v>
      </c>
      <c r="Q68" s="17">
        <v>7.55</v>
      </c>
      <c r="R68" s="17">
        <v>46</v>
      </c>
      <c r="S68" s="17" t="s">
        <v>58</v>
      </c>
      <c r="T68" s="17">
        <v>215</v>
      </c>
      <c r="U68" s="17">
        <v>253</v>
      </c>
    </row>
    <row r="69" spans="1:21" s="5" customFormat="1" ht="15.75" outlineLevel="1">
      <c r="A69" s="7" t="s">
        <v>311</v>
      </c>
      <c r="B69" s="6">
        <v>250</v>
      </c>
      <c r="C69" s="6" t="s">
        <v>63</v>
      </c>
      <c r="D69" s="6">
        <v>242</v>
      </c>
      <c r="E69" s="6" t="s">
        <v>63</v>
      </c>
      <c r="F69" s="42" t="s">
        <v>238</v>
      </c>
      <c r="G69" s="6">
        <v>207</v>
      </c>
      <c r="H69" s="6" t="s">
        <v>63</v>
      </c>
      <c r="I69" s="6">
        <v>600</v>
      </c>
      <c r="J69" s="6" t="s">
        <v>63</v>
      </c>
      <c r="K69" s="6" t="s">
        <v>63</v>
      </c>
      <c r="L69" s="6">
        <v>11</v>
      </c>
      <c r="M69" s="6" t="s">
        <v>63</v>
      </c>
      <c r="N69" s="6">
        <v>0.5</v>
      </c>
      <c r="O69" s="6">
        <v>11.4</v>
      </c>
      <c r="P69" s="6">
        <v>4.2</v>
      </c>
      <c r="Q69" s="6">
        <v>8.8</v>
      </c>
      <c r="R69" s="6">
        <v>42</v>
      </c>
      <c r="S69" s="6" t="s">
        <v>58</v>
      </c>
      <c r="T69" s="6">
        <v>250</v>
      </c>
      <c r="U69" s="6">
        <v>284</v>
      </c>
    </row>
    <row r="70" spans="1:21" s="5" customFormat="1" ht="15.75" outlineLevel="1">
      <c r="A70" s="16" t="s">
        <v>312</v>
      </c>
      <c r="B70" s="17">
        <v>400</v>
      </c>
      <c r="C70" s="17" t="s">
        <v>63</v>
      </c>
      <c r="D70" s="17">
        <v>242</v>
      </c>
      <c r="E70" s="17" t="s">
        <v>63</v>
      </c>
      <c r="F70" s="44" t="s">
        <v>313</v>
      </c>
      <c r="G70" s="17">
        <v>330</v>
      </c>
      <c r="H70" s="17" t="s">
        <v>63</v>
      </c>
      <c r="I70" s="17">
        <v>880</v>
      </c>
      <c r="J70" s="17" t="s">
        <v>63</v>
      </c>
      <c r="K70" s="17" t="s">
        <v>63</v>
      </c>
      <c r="L70" s="17">
        <v>11</v>
      </c>
      <c r="M70" s="17" t="s">
        <v>63</v>
      </c>
      <c r="N70" s="17">
        <v>0.4</v>
      </c>
      <c r="O70" s="17">
        <v>12.55</v>
      </c>
      <c r="P70" s="17">
        <v>4.475</v>
      </c>
      <c r="Q70" s="17">
        <v>7.725</v>
      </c>
      <c r="R70" s="17" t="s">
        <v>58</v>
      </c>
      <c r="S70" s="17" t="s">
        <v>58</v>
      </c>
      <c r="T70" s="17">
        <v>365</v>
      </c>
      <c r="U70" s="17">
        <v>389</v>
      </c>
    </row>
    <row r="71" spans="1:21" s="5" customFormat="1" ht="15.75" outlineLevel="1">
      <c r="A71" s="7" t="s">
        <v>314</v>
      </c>
      <c r="B71" s="6">
        <v>400</v>
      </c>
      <c r="C71" s="6" t="s">
        <v>63</v>
      </c>
      <c r="D71" s="6">
        <v>237</v>
      </c>
      <c r="E71" s="6" t="s">
        <v>63</v>
      </c>
      <c r="F71" s="42">
        <v>21</v>
      </c>
      <c r="G71" s="6">
        <v>315</v>
      </c>
      <c r="H71" s="6" t="s">
        <v>63</v>
      </c>
      <c r="I71" s="6">
        <v>850</v>
      </c>
      <c r="J71" s="6" t="s">
        <v>63</v>
      </c>
      <c r="K71" s="6" t="s">
        <v>63</v>
      </c>
      <c r="L71" s="6">
        <v>11</v>
      </c>
      <c r="M71" s="6" t="s">
        <v>63</v>
      </c>
      <c r="N71" s="6">
        <v>0.5</v>
      </c>
      <c r="O71" s="6">
        <v>12.2</v>
      </c>
      <c r="P71" s="6">
        <v>5.98</v>
      </c>
      <c r="Q71" s="6">
        <v>8.45</v>
      </c>
      <c r="R71" s="6" t="s">
        <v>58</v>
      </c>
      <c r="S71" s="6" t="s">
        <v>58</v>
      </c>
      <c r="T71" s="6">
        <v>330</v>
      </c>
      <c r="U71" s="6" t="s">
        <v>58</v>
      </c>
    </row>
    <row r="72" spans="1:21" s="5" customFormat="1" ht="15.75" outlineLevel="1">
      <c r="A72" s="16" t="s">
        <v>315</v>
      </c>
      <c r="B72" s="17">
        <v>630</v>
      </c>
      <c r="C72" s="17" t="s">
        <v>63</v>
      </c>
      <c r="D72" s="17">
        <v>242</v>
      </c>
      <c r="E72" s="17" t="s">
        <v>63</v>
      </c>
      <c r="F72" s="44" t="s">
        <v>316</v>
      </c>
      <c r="G72" s="17">
        <v>380</v>
      </c>
      <c r="H72" s="17" t="s">
        <v>63</v>
      </c>
      <c r="I72" s="17">
        <v>1200</v>
      </c>
      <c r="J72" s="17" t="s">
        <v>63</v>
      </c>
      <c r="K72" s="17" t="s">
        <v>63</v>
      </c>
      <c r="L72" s="17">
        <v>12.5</v>
      </c>
      <c r="M72" s="17" t="s">
        <v>63</v>
      </c>
      <c r="N72" s="17">
        <v>0.35</v>
      </c>
      <c r="O72" s="17">
        <v>13.75</v>
      </c>
      <c r="P72" s="17">
        <v>6.74</v>
      </c>
      <c r="Q72" s="17">
        <v>8.06</v>
      </c>
      <c r="R72" s="17" t="s">
        <v>58</v>
      </c>
      <c r="S72" s="17" t="s">
        <v>58</v>
      </c>
      <c r="T72" s="17">
        <v>480</v>
      </c>
      <c r="U72" s="17">
        <v>574</v>
      </c>
    </row>
    <row r="73" spans="1:21" s="5" customFormat="1" ht="15.75" outlineLevel="1">
      <c r="A73" s="7" t="s">
        <v>317</v>
      </c>
      <c r="B73" s="6">
        <v>630</v>
      </c>
      <c r="C73" s="6" t="s">
        <v>63</v>
      </c>
      <c r="D73" s="6">
        <v>242</v>
      </c>
      <c r="E73" s="6" t="s">
        <v>63</v>
      </c>
      <c r="F73" s="42" t="s">
        <v>318</v>
      </c>
      <c r="G73" s="6">
        <v>400</v>
      </c>
      <c r="H73" s="6" t="s">
        <v>63</v>
      </c>
      <c r="I73" s="6">
        <v>1200</v>
      </c>
      <c r="J73" s="6" t="s">
        <v>63</v>
      </c>
      <c r="K73" s="6" t="s">
        <v>63</v>
      </c>
      <c r="L73" s="6">
        <v>12.5</v>
      </c>
      <c r="M73" s="6" t="s">
        <v>63</v>
      </c>
      <c r="N73" s="6">
        <v>0.35</v>
      </c>
      <c r="O73" s="6">
        <v>13.8</v>
      </c>
      <c r="P73" s="6">
        <v>5.3</v>
      </c>
      <c r="Q73" s="6">
        <v>8.2</v>
      </c>
      <c r="R73" s="6">
        <v>58</v>
      </c>
      <c r="S73" s="6" t="s">
        <v>58</v>
      </c>
      <c r="T73" s="6">
        <v>455</v>
      </c>
      <c r="U73" s="6" t="s">
        <v>58</v>
      </c>
    </row>
    <row r="74" spans="1:21" s="5" customFormat="1" ht="15.75" outlineLevel="1">
      <c r="A74" s="16" t="s">
        <v>319</v>
      </c>
      <c r="B74" s="17">
        <v>1000</v>
      </c>
      <c r="C74" s="17" t="s">
        <v>63</v>
      </c>
      <c r="D74" s="17">
        <v>242</v>
      </c>
      <c r="E74" s="17" t="s">
        <v>63</v>
      </c>
      <c r="F74" s="44">
        <v>24</v>
      </c>
      <c r="G74" s="17">
        <v>480</v>
      </c>
      <c r="H74" s="17" t="s">
        <v>63</v>
      </c>
      <c r="I74" s="17">
        <v>2200</v>
      </c>
      <c r="J74" s="17" t="s">
        <v>63</v>
      </c>
      <c r="K74" s="17" t="s">
        <v>63</v>
      </c>
      <c r="L74" s="17">
        <v>11.5</v>
      </c>
      <c r="M74" s="17" t="s">
        <v>63</v>
      </c>
      <c r="N74" s="17">
        <v>0.4</v>
      </c>
      <c r="O74" s="17">
        <v>14.85</v>
      </c>
      <c r="P74" s="17">
        <v>5.45</v>
      </c>
      <c r="Q74" s="17">
        <v>9</v>
      </c>
      <c r="R74" s="17">
        <v>110</v>
      </c>
      <c r="S74" s="17" t="s">
        <v>58</v>
      </c>
      <c r="T74" s="17">
        <v>520</v>
      </c>
      <c r="U74" s="17" t="s">
        <v>58</v>
      </c>
    </row>
    <row r="75" spans="1:21" s="5" customFormat="1" ht="31.5" outlineLevel="1">
      <c r="A75" s="7" t="s">
        <v>320</v>
      </c>
      <c r="B75" s="6">
        <v>32</v>
      </c>
      <c r="C75" s="6" t="s">
        <v>63</v>
      </c>
      <c r="D75" s="6">
        <v>230</v>
      </c>
      <c r="E75" s="6" t="s">
        <v>63</v>
      </c>
      <c r="F75" s="42" t="s">
        <v>321</v>
      </c>
      <c r="G75" s="6">
        <v>45</v>
      </c>
      <c r="H75" s="6" t="s">
        <v>63</v>
      </c>
      <c r="I75" s="6">
        <v>150</v>
      </c>
      <c r="J75" s="6" t="s">
        <v>63</v>
      </c>
      <c r="K75" s="6" t="s">
        <v>63</v>
      </c>
      <c r="L75" s="6">
        <v>11.5</v>
      </c>
      <c r="M75" s="6">
        <v>28</v>
      </c>
      <c r="N75" s="6">
        <v>0.65</v>
      </c>
      <c r="O75" s="6">
        <v>8.4</v>
      </c>
      <c r="P75" s="6">
        <v>5.55</v>
      </c>
      <c r="Q75" s="6">
        <v>7.85</v>
      </c>
      <c r="R75" s="6" t="s">
        <v>58</v>
      </c>
      <c r="S75" s="6" t="s">
        <v>58</v>
      </c>
      <c r="T75" s="6">
        <v>110</v>
      </c>
      <c r="U75" s="6">
        <v>119.6</v>
      </c>
    </row>
    <row r="76" spans="1:21" s="5" customFormat="1" ht="15.75" outlineLevel="1">
      <c r="A76" s="16" t="s">
        <v>322</v>
      </c>
      <c r="B76" s="17">
        <v>32</v>
      </c>
      <c r="C76" s="17" t="s">
        <v>63</v>
      </c>
      <c r="D76" s="17">
        <v>230</v>
      </c>
      <c r="E76" s="17" t="s">
        <v>63</v>
      </c>
      <c r="F76" s="44" t="s">
        <v>323</v>
      </c>
      <c r="G76" s="17" t="s">
        <v>58</v>
      </c>
      <c r="H76" s="17" t="s">
        <v>63</v>
      </c>
      <c r="I76" s="17" t="s">
        <v>58</v>
      </c>
      <c r="J76" s="17" t="s">
        <v>63</v>
      </c>
      <c r="K76" s="17" t="s">
        <v>63</v>
      </c>
      <c r="L76" s="17" t="s">
        <v>58</v>
      </c>
      <c r="M76" s="17" t="s">
        <v>58</v>
      </c>
      <c r="N76" s="17" t="s">
        <v>58</v>
      </c>
      <c r="O76" s="17" t="s">
        <v>58</v>
      </c>
      <c r="P76" s="17" t="s">
        <v>58</v>
      </c>
      <c r="Q76" s="17" t="s">
        <v>58</v>
      </c>
      <c r="R76" s="17" t="s">
        <v>58</v>
      </c>
      <c r="S76" s="17" t="s">
        <v>58</v>
      </c>
      <c r="T76" s="17" t="s">
        <v>58</v>
      </c>
      <c r="U76" s="17" t="s">
        <v>58</v>
      </c>
    </row>
    <row r="77" spans="1:21" s="5" customFormat="1" ht="31.5" outlineLevel="1">
      <c r="A77" s="7" t="s">
        <v>324</v>
      </c>
      <c r="B77" s="6">
        <v>40</v>
      </c>
      <c r="C77" s="6" t="s">
        <v>63</v>
      </c>
      <c r="D77" s="6">
        <v>230</v>
      </c>
      <c r="E77" s="6" t="s">
        <v>63</v>
      </c>
      <c r="F77" s="42" t="s">
        <v>321</v>
      </c>
      <c r="G77" s="6">
        <v>60</v>
      </c>
      <c r="H77" s="6" t="s">
        <v>63</v>
      </c>
      <c r="I77" s="6">
        <v>170</v>
      </c>
      <c r="J77" s="6" t="s">
        <v>63</v>
      </c>
      <c r="K77" s="6" t="s">
        <v>63</v>
      </c>
      <c r="L77" s="6">
        <v>11.5</v>
      </c>
      <c r="M77" s="6">
        <v>28</v>
      </c>
      <c r="N77" s="6">
        <v>0.6</v>
      </c>
      <c r="O77" s="6">
        <v>8.15</v>
      </c>
      <c r="P77" s="6">
        <v>5.3</v>
      </c>
      <c r="Q77" s="6">
        <v>7.3</v>
      </c>
      <c r="R77" s="6">
        <v>27</v>
      </c>
      <c r="S77" s="6" t="s">
        <v>58</v>
      </c>
      <c r="T77" s="6">
        <v>105</v>
      </c>
      <c r="U77" s="6" t="s">
        <v>58</v>
      </c>
    </row>
    <row r="78" spans="1:21" s="5" customFormat="1" ht="15.75" outlineLevel="1">
      <c r="A78" s="16" t="s">
        <v>325</v>
      </c>
      <c r="B78" s="17">
        <v>40</v>
      </c>
      <c r="C78" s="17" t="s">
        <v>63</v>
      </c>
      <c r="D78" s="17">
        <v>230</v>
      </c>
      <c r="E78" s="17" t="s">
        <v>63</v>
      </c>
      <c r="F78" s="44" t="s">
        <v>323</v>
      </c>
      <c r="G78" s="17" t="s">
        <v>326</v>
      </c>
      <c r="H78" s="17" t="s">
        <v>63</v>
      </c>
      <c r="I78" s="17">
        <v>170</v>
      </c>
      <c r="J78" s="17" t="s">
        <v>63</v>
      </c>
      <c r="K78" s="17" t="s">
        <v>63</v>
      </c>
      <c r="L78" s="17">
        <v>11.5</v>
      </c>
      <c r="M78" s="17" t="s">
        <v>58</v>
      </c>
      <c r="N78" s="17">
        <v>0.6</v>
      </c>
      <c r="O78" s="17">
        <v>8.84</v>
      </c>
      <c r="P78" s="17">
        <v>5.28</v>
      </c>
      <c r="Q78" s="17">
        <v>7.54</v>
      </c>
      <c r="R78" s="17" t="s">
        <v>58</v>
      </c>
      <c r="S78" s="17" t="s">
        <v>58</v>
      </c>
      <c r="T78" s="17">
        <v>101.5</v>
      </c>
      <c r="U78" s="17" t="s">
        <v>58</v>
      </c>
    </row>
    <row r="79" spans="1:21" s="5" customFormat="1" ht="31.5" outlineLevel="1">
      <c r="A79" s="7" t="s">
        <v>327</v>
      </c>
      <c r="B79" s="6">
        <v>63</v>
      </c>
      <c r="C79" s="6" t="s">
        <v>63</v>
      </c>
      <c r="D79" s="6">
        <v>230</v>
      </c>
      <c r="E79" s="6" t="s">
        <v>63</v>
      </c>
      <c r="F79" s="42" t="s">
        <v>321</v>
      </c>
      <c r="G79" s="6">
        <v>70</v>
      </c>
      <c r="H79" s="6" t="s">
        <v>63</v>
      </c>
      <c r="I79" s="6">
        <v>265</v>
      </c>
      <c r="J79" s="6" t="s">
        <v>63</v>
      </c>
      <c r="K79" s="6" t="s">
        <v>63</v>
      </c>
      <c r="L79" s="6">
        <v>11.5</v>
      </c>
      <c r="M79" s="6">
        <v>28</v>
      </c>
      <c r="N79" s="6">
        <v>0.5</v>
      </c>
      <c r="O79" s="6">
        <v>9.2</v>
      </c>
      <c r="P79" s="6">
        <v>5.7</v>
      </c>
      <c r="Q79" s="6">
        <v>8.12</v>
      </c>
      <c r="R79" s="6">
        <v>39</v>
      </c>
      <c r="S79" s="6" t="s">
        <v>58</v>
      </c>
      <c r="T79" s="6">
        <v>150</v>
      </c>
      <c r="U79" s="6" t="s">
        <v>58</v>
      </c>
    </row>
    <row r="80" spans="1:21" s="5" customFormat="1" ht="15.75" outlineLevel="1">
      <c r="A80" s="16" t="s">
        <v>328</v>
      </c>
      <c r="B80" s="17">
        <v>63</v>
      </c>
      <c r="C80" s="17" t="s">
        <v>63</v>
      </c>
      <c r="D80" s="17">
        <v>230</v>
      </c>
      <c r="E80" s="17" t="s">
        <v>63</v>
      </c>
      <c r="F80" s="44" t="s">
        <v>323</v>
      </c>
      <c r="G80" s="17" t="s">
        <v>58</v>
      </c>
      <c r="H80" s="17" t="s">
        <v>63</v>
      </c>
      <c r="I80" s="17" t="s">
        <v>58</v>
      </c>
      <c r="J80" s="17" t="s">
        <v>63</v>
      </c>
      <c r="K80" s="17" t="s">
        <v>63</v>
      </c>
      <c r="L80" s="17">
        <v>12.5</v>
      </c>
      <c r="M80" s="17" t="s">
        <v>58</v>
      </c>
      <c r="N80" s="17" t="s">
        <v>58</v>
      </c>
      <c r="O80" s="17" t="s">
        <v>58</v>
      </c>
      <c r="P80" s="17" t="s">
        <v>58</v>
      </c>
      <c r="Q80" s="17" t="s">
        <v>58</v>
      </c>
      <c r="R80" s="17" t="s">
        <v>58</v>
      </c>
      <c r="S80" s="17" t="s">
        <v>58</v>
      </c>
      <c r="T80" s="17" t="s">
        <v>58</v>
      </c>
      <c r="U80" s="17" t="s">
        <v>58</v>
      </c>
    </row>
    <row r="81" spans="1:21" s="5" customFormat="1" ht="15.75" outlineLevel="1">
      <c r="A81" s="7" t="s">
        <v>329</v>
      </c>
      <c r="B81" s="6">
        <v>100</v>
      </c>
      <c r="C81" s="6" t="s">
        <v>63</v>
      </c>
      <c r="D81" s="6">
        <v>230</v>
      </c>
      <c r="E81" s="6" t="s">
        <v>63</v>
      </c>
      <c r="F81" s="42" t="s">
        <v>330</v>
      </c>
      <c r="G81" s="6">
        <v>102</v>
      </c>
      <c r="H81" s="6" t="s">
        <v>63</v>
      </c>
      <c r="I81" s="6">
        <v>340</v>
      </c>
      <c r="J81" s="6" t="s">
        <v>63</v>
      </c>
      <c r="K81" s="6" t="s">
        <v>63</v>
      </c>
      <c r="L81" s="6">
        <v>12.5</v>
      </c>
      <c r="M81" s="6">
        <v>28</v>
      </c>
      <c r="N81" s="6">
        <v>0.65</v>
      </c>
      <c r="O81" s="6">
        <v>9.45</v>
      </c>
      <c r="P81" s="6">
        <v>4.5</v>
      </c>
      <c r="Q81" s="6">
        <v>8</v>
      </c>
      <c r="R81" s="6">
        <v>44</v>
      </c>
      <c r="S81" s="6" t="s">
        <v>58</v>
      </c>
      <c r="T81" s="6">
        <v>165</v>
      </c>
      <c r="U81" s="6" t="s">
        <v>58</v>
      </c>
    </row>
    <row r="82" spans="1:21" s="5" customFormat="1" ht="15.75" outlineLevel="1">
      <c r="A82" s="16" t="s">
        <v>331</v>
      </c>
      <c r="B82" s="17">
        <v>160</v>
      </c>
      <c r="C82" s="17" t="s">
        <v>63</v>
      </c>
      <c r="D82" s="17">
        <v>230</v>
      </c>
      <c r="E82" s="17" t="s">
        <v>63</v>
      </c>
      <c r="F82" s="44" t="s">
        <v>332</v>
      </c>
      <c r="G82" s="17">
        <v>155</v>
      </c>
      <c r="H82" s="17" t="s">
        <v>63</v>
      </c>
      <c r="I82" s="17">
        <v>500</v>
      </c>
      <c r="J82" s="17" t="s">
        <v>63</v>
      </c>
      <c r="K82" s="17" t="s">
        <v>63</v>
      </c>
      <c r="L82" s="17">
        <v>12.5</v>
      </c>
      <c r="M82" s="17">
        <v>28</v>
      </c>
      <c r="N82" s="17">
        <v>0.6</v>
      </c>
      <c r="O82" s="17">
        <v>12.55</v>
      </c>
      <c r="P82" s="17">
        <v>5.5</v>
      </c>
      <c r="Q82" s="17">
        <v>7.6</v>
      </c>
      <c r="R82" s="17">
        <v>56</v>
      </c>
      <c r="S82" s="17" t="s">
        <v>58</v>
      </c>
      <c r="T82" s="17">
        <v>240</v>
      </c>
      <c r="U82" s="17">
        <v>269</v>
      </c>
    </row>
    <row r="83" spans="1:21" s="5" customFormat="1" ht="15.75" outlineLevel="1">
      <c r="A83" s="7" t="s">
        <v>333</v>
      </c>
      <c r="B83" s="6">
        <v>200</v>
      </c>
      <c r="C83" s="6" t="s">
        <v>63</v>
      </c>
      <c r="D83" s="6">
        <v>230</v>
      </c>
      <c r="E83" s="6" t="s">
        <v>63</v>
      </c>
      <c r="F83" s="42" t="s">
        <v>332</v>
      </c>
      <c r="G83" s="6" t="s">
        <v>58</v>
      </c>
      <c r="H83" s="6" t="s">
        <v>63</v>
      </c>
      <c r="I83" s="6" t="s">
        <v>58</v>
      </c>
      <c r="J83" s="6" t="s">
        <v>63</v>
      </c>
      <c r="K83" s="6" t="s">
        <v>63</v>
      </c>
      <c r="L83" s="6" t="s">
        <v>58</v>
      </c>
      <c r="M83" s="6" t="s">
        <v>58</v>
      </c>
      <c r="N83" s="6" t="s">
        <v>58</v>
      </c>
      <c r="O83" s="6" t="s">
        <v>58</v>
      </c>
      <c r="P83" s="6" t="s">
        <v>58</v>
      </c>
      <c r="Q83" s="6" t="s">
        <v>58</v>
      </c>
      <c r="R83" s="6" t="s">
        <v>58</v>
      </c>
      <c r="S83" s="6" t="s">
        <v>58</v>
      </c>
      <c r="T83" s="6" t="s">
        <v>58</v>
      </c>
      <c r="U83" s="6" t="s">
        <v>58</v>
      </c>
    </row>
    <row r="84" spans="1:21" s="5" customFormat="1" ht="15.75" outlineLevel="1">
      <c r="A84" s="16" t="s">
        <v>334</v>
      </c>
      <c r="B84" s="17">
        <v>25</v>
      </c>
      <c r="C84" s="17" t="s">
        <v>63</v>
      </c>
      <c r="D84" s="17">
        <v>230</v>
      </c>
      <c r="E84" s="17">
        <v>38.5</v>
      </c>
      <c r="F84" s="44" t="s">
        <v>244</v>
      </c>
      <c r="G84" s="17">
        <v>45</v>
      </c>
      <c r="H84" s="17">
        <v>130</v>
      </c>
      <c r="I84" s="17" t="s">
        <v>58</v>
      </c>
      <c r="J84" s="17" t="s">
        <v>58</v>
      </c>
      <c r="K84" s="17">
        <v>15</v>
      </c>
      <c r="L84" s="17">
        <v>20</v>
      </c>
      <c r="M84" s="17">
        <v>6.5</v>
      </c>
      <c r="N84" s="17">
        <v>0.9</v>
      </c>
      <c r="O84" s="17">
        <v>9.5</v>
      </c>
      <c r="P84" s="17">
        <v>5.15</v>
      </c>
      <c r="Q84" s="17">
        <v>8.05</v>
      </c>
      <c r="R84" s="17">
        <v>40</v>
      </c>
      <c r="S84" s="17" t="s">
        <v>58</v>
      </c>
      <c r="T84" s="17">
        <v>120</v>
      </c>
      <c r="U84" s="17">
        <v>114.6</v>
      </c>
    </row>
    <row r="85" spans="1:21" s="5" customFormat="1" ht="15.75" outlineLevel="1">
      <c r="A85" s="7" t="s">
        <v>335</v>
      </c>
      <c r="B85" s="6">
        <v>40</v>
      </c>
      <c r="C85" s="6" t="s">
        <v>63</v>
      </c>
      <c r="D85" s="6">
        <v>230</v>
      </c>
      <c r="E85" s="6">
        <v>38.5</v>
      </c>
      <c r="F85" s="42" t="s">
        <v>244</v>
      </c>
      <c r="G85" s="6">
        <v>54</v>
      </c>
      <c r="H85" s="6">
        <v>220</v>
      </c>
      <c r="I85" s="6" t="s">
        <v>58</v>
      </c>
      <c r="J85" s="6" t="s">
        <v>58</v>
      </c>
      <c r="K85" s="6">
        <v>11</v>
      </c>
      <c r="L85" s="6">
        <v>22</v>
      </c>
      <c r="M85" s="6">
        <v>9.5</v>
      </c>
      <c r="N85" s="6">
        <v>0.55</v>
      </c>
      <c r="O85" s="6">
        <v>9</v>
      </c>
      <c r="P85" s="6">
        <v>5.35</v>
      </c>
      <c r="Q85" s="6">
        <v>7.35</v>
      </c>
      <c r="R85" s="6">
        <v>31</v>
      </c>
      <c r="S85" s="6" t="s">
        <v>58</v>
      </c>
      <c r="T85" s="6">
        <v>110</v>
      </c>
      <c r="U85" s="6">
        <v>130</v>
      </c>
    </row>
    <row r="86" spans="1:21" s="5" customFormat="1" ht="15.75" outlineLevel="1">
      <c r="A86" s="16" t="s">
        <v>336</v>
      </c>
      <c r="B86" s="17">
        <v>40</v>
      </c>
      <c r="C86" s="17" t="s">
        <v>63</v>
      </c>
      <c r="D86" s="17">
        <v>230</v>
      </c>
      <c r="E86" s="17">
        <v>38.5</v>
      </c>
      <c r="F86" s="44" t="s">
        <v>244</v>
      </c>
      <c r="G86" s="17" t="s">
        <v>337</v>
      </c>
      <c r="H86" s="17">
        <v>220</v>
      </c>
      <c r="I86" s="17" t="s">
        <v>58</v>
      </c>
      <c r="J86" s="17" t="s">
        <v>58</v>
      </c>
      <c r="K86" s="17">
        <v>11</v>
      </c>
      <c r="L86" s="17">
        <v>12.5</v>
      </c>
      <c r="M86" s="17">
        <v>9.5</v>
      </c>
      <c r="N86" s="17">
        <v>0.5</v>
      </c>
      <c r="O86" s="17">
        <v>8.88</v>
      </c>
      <c r="P86" s="17">
        <v>5.215</v>
      </c>
      <c r="Q86" s="17">
        <v>7.2</v>
      </c>
      <c r="R86" s="17">
        <v>30.3</v>
      </c>
      <c r="S86" s="17" t="s">
        <v>58</v>
      </c>
      <c r="T86" s="17">
        <v>106</v>
      </c>
      <c r="U86" s="17" t="s">
        <v>58</v>
      </c>
    </row>
    <row r="87" spans="1:21" s="5" customFormat="1" ht="15.75" outlineLevel="1">
      <c r="A87" s="7" t="s">
        <v>338</v>
      </c>
      <c r="B87" s="6">
        <v>63</v>
      </c>
      <c r="C87" s="6" t="s">
        <v>63</v>
      </c>
      <c r="D87" s="6">
        <v>230</v>
      </c>
      <c r="E87" s="6">
        <v>38.5</v>
      </c>
      <c r="F87" s="42" t="s">
        <v>244</v>
      </c>
      <c r="G87" s="6" t="s">
        <v>58</v>
      </c>
      <c r="H87" s="6" t="s">
        <v>58</v>
      </c>
      <c r="I87" s="6" t="s">
        <v>58</v>
      </c>
      <c r="J87" s="6" t="s">
        <v>58</v>
      </c>
      <c r="K87" s="6">
        <v>11</v>
      </c>
      <c r="L87" s="6" t="s">
        <v>58</v>
      </c>
      <c r="M87" s="6" t="s">
        <v>58</v>
      </c>
      <c r="N87" s="6" t="s">
        <v>58</v>
      </c>
      <c r="O87" s="6" t="s">
        <v>58</v>
      </c>
      <c r="P87" s="6" t="s">
        <v>58</v>
      </c>
      <c r="Q87" s="6" t="s">
        <v>58</v>
      </c>
      <c r="R87" s="6" t="s">
        <v>58</v>
      </c>
      <c r="S87" s="6" t="s">
        <v>58</v>
      </c>
      <c r="T87" s="6" t="s">
        <v>58</v>
      </c>
      <c r="U87" s="6" t="s">
        <v>58</v>
      </c>
    </row>
    <row r="88" spans="1:21" s="5" customFormat="1" ht="15.75" outlineLevel="1">
      <c r="A88" s="16" t="s">
        <v>339</v>
      </c>
      <c r="B88" s="17">
        <v>63</v>
      </c>
      <c r="C88" s="17" t="s">
        <v>63</v>
      </c>
      <c r="D88" s="17">
        <v>230</v>
      </c>
      <c r="E88" s="17">
        <v>36.3</v>
      </c>
      <c r="F88" s="44" t="s">
        <v>299</v>
      </c>
      <c r="G88" s="17">
        <v>74</v>
      </c>
      <c r="H88" s="17">
        <v>320</v>
      </c>
      <c r="I88" s="17" t="s">
        <v>58</v>
      </c>
      <c r="J88" s="17" t="s">
        <v>58</v>
      </c>
      <c r="K88" s="17">
        <v>11</v>
      </c>
      <c r="L88" s="17">
        <v>28.8</v>
      </c>
      <c r="M88" s="17">
        <v>12.6</v>
      </c>
      <c r="N88" s="17">
        <v>0.5</v>
      </c>
      <c r="O88" s="17">
        <v>8.95</v>
      </c>
      <c r="P88" s="17">
        <v>5.27</v>
      </c>
      <c r="Q88" s="17">
        <v>7.48</v>
      </c>
      <c r="R88" s="17" t="s">
        <v>58</v>
      </c>
      <c r="S88" s="17" t="s">
        <v>58</v>
      </c>
      <c r="T88" s="17">
        <v>148.2</v>
      </c>
      <c r="U88" s="17" t="s">
        <v>58</v>
      </c>
    </row>
    <row r="89" spans="1:21" s="5" customFormat="1" ht="15.75" outlineLevel="1">
      <c r="A89" s="7" t="s">
        <v>340</v>
      </c>
      <c r="B89" s="6">
        <v>63</v>
      </c>
      <c r="C89" s="6">
        <v>32</v>
      </c>
      <c r="D89" s="6">
        <v>230</v>
      </c>
      <c r="E89" s="6">
        <v>121</v>
      </c>
      <c r="F89" s="42" t="s">
        <v>341</v>
      </c>
      <c r="G89" s="6">
        <v>37</v>
      </c>
      <c r="H89" s="6">
        <v>200</v>
      </c>
      <c r="I89" s="49">
        <v>160</v>
      </c>
      <c r="J89" s="49">
        <v>140</v>
      </c>
      <c r="K89" s="6">
        <v>11</v>
      </c>
      <c r="L89" s="6">
        <v>35</v>
      </c>
      <c r="M89" s="6">
        <v>22</v>
      </c>
      <c r="N89" s="6">
        <v>0.45</v>
      </c>
      <c r="O89" s="6">
        <v>9.75</v>
      </c>
      <c r="P89" s="6">
        <v>5.25</v>
      </c>
      <c r="Q89" s="6">
        <v>7.3</v>
      </c>
      <c r="R89" s="6">
        <v>47</v>
      </c>
      <c r="S89" s="6" t="s">
        <v>58</v>
      </c>
      <c r="T89" s="6">
        <v>130</v>
      </c>
      <c r="U89" s="6">
        <v>159</v>
      </c>
    </row>
    <row r="90" spans="1:21" s="5" customFormat="1" ht="31.5" outlineLevel="1">
      <c r="A90" s="16" t="s">
        <v>342</v>
      </c>
      <c r="B90" s="17">
        <v>125</v>
      </c>
      <c r="C90" s="17">
        <v>63</v>
      </c>
      <c r="D90" s="17">
        <v>230</v>
      </c>
      <c r="E90" s="17">
        <v>121</v>
      </c>
      <c r="F90" s="44" t="s">
        <v>343</v>
      </c>
      <c r="G90" s="17">
        <v>65</v>
      </c>
      <c r="H90" s="17">
        <v>315</v>
      </c>
      <c r="I90" s="45">
        <v>300</v>
      </c>
      <c r="J90" s="45">
        <v>300</v>
      </c>
      <c r="K90" s="17">
        <v>11</v>
      </c>
      <c r="L90" s="17">
        <v>45</v>
      </c>
      <c r="M90" s="17">
        <v>28</v>
      </c>
      <c r="N90" s="17">
        <v>0.4</v>
      </c>
      <c r="O90" s="17">
        <v>11.3</v>
      </c>
      <c r="P90" s="17">
        <v>5.15</v>
      </c>
      <c r="Q90" s="17">
        <v>7.15</v>
      </c>
      <c r="R90" s="17">
        <v>48</v>
      </c>
      <c r="S90" s="17" t="s">
        <v>58</v>
      </c>
      <c r="T90" s="17">
        <v>160</v>
      </c>
      <c r="U90" s="17">
        <v>195</v>
      </c>
    </row>
    <row r="91" spans="1:21" s="5" customFormat="1" ht="31.5" outlineLevel="1">
      <c r="A91" s="7" t="s">
        <v>344</v>
      </c>
      <c r="B91" s="6">
        <v>200</v>
      </c>
      <c r="C91" s="6" t="s">
        <v>345</v>
      </c>
      <c r="D91" s="6">
        <v>230</v>
      </c>
      <c r="E91" s="6">
        <v>121</v>
      </c>
      <c r="F91" s="42" t="s">
        <v>343</v>
      </c>
      <c r="G91" s="6">
        <v>105</v>
      </c>
      <c r="H91" s="6">
        <v>430</v>
      </c>
      <c r="I91" s="6" t="s">
        <v>58</v>
      </c>
      <c r="J91" s="6" t="s">
        <v>58</v>
      </c>
      <c r="K91" s="6">
        <v>11</v>
      </c>
      <c r="L91" s="6">
        <v>32</v>
      </c>
      <c r="M91" s="6">
        <v>20</v>
      </c>
      <c r="N91" s="6">
        <v>0.45</v>
      </c>
      <c r="O91" s="6">
        <v>12</v>
      </c>
      <c r="P91" s="6">
        <v>5.3</v>
      </c>
      <c r="Q91" s="6">
        <v>7.8</v>
      </c>
      <c r="R91" s="6">
        <v>59</v>
      </c>
      <c r="S91" s="6" t="s">
        <v>58</v>
      </c>
      <c r="T91" s="6">
        <v>215</v>
      </c>
      <c r="U91" s="6">
        <v>270</v>
      </c>
    </row>
    <row r="92" spans="1:21" s="5" customFormat="1" ht="15.75" outlineLevel="1">
      <c r="A92" s="16" t="s">
        <v>346</v>
      </c>
      <c r="B92" s="17">
        <v>250</v>
      </c>
      <c r="C92" s="17" t="s">
        <v>347</v>
      </c>
      <c r="D92" s="17">
        <v>230</v>
      </c>
      <c r="E92" s="17">
        <v>121</v>
      </c>
      <c r="F92" s="44" t="s">
        <v>348</v>
      </c>
      <c r="G92" s="17">
        <v>120</v>
      </c>
      <c r="H92" s="17">
        <v>500</v>
      </c>
      <c r="I92" s="17" t="s">
        <v>58</v>
      </c>
      <c r="J92" s="17" t="s">
        <v>58</v>
      </c>
      <c r="K92" s="17">
        <v>11</v>
      </c>
      <c r="L92" s="17">
        <v>32</v>
      </c>
      <c r="M92" s="17">
        <v>20</v>
      </c>
      <c r="N92" s="17">
        <v>0.4</v>
      </c>
      <c r="O92" s="17">
        <v>12.7</v>
      </c>
      <c r="P92" s="17">
        <v>4.65</v>
      </c>
      <c r="Q92" s="17">
        <v>8.35</v>
      </c>
      <c r="R92" s="17">
        <v>84</v>
      </c>
      <c r="S92" s="17" t="s">
        <v>58</v>
      </c>
      <c r="T92" s="17">
        <v>260</v>
      </c>
      <c r="U92" s="17">
        <v>324</v>
      </c>
    </row>
    <row r="93" spans="1:21" s="5" customFormat="1" ht="31.5" outlineLevel="1">
      <c r="A93" s="7" t="s">
        <v>349</v>
      </c>
      <c r="B93" s="6">
        <v>250</v>
      </c>
      <c r="C93" s="6" t="s">
        <v>347</v>
      </c>
      <c r="D93" s="6">
        <v>230</v>
      </c>
      <c r="E93" s="6">
        <v>121</v>
      </c>
      <c r="F93" s="42" t="s">
        <v>350</v>
      </c>
      <c r="G93" s="6">
        <v>145</v>
      </c>
      <c r="H93" s="6">
        <v>520</v>
      </c>
      <c r="I93" s="6" t="s">
        <v>58</v>
      </c>
      <c r="J93" s="6" t="s">
        <v>58</v>
      </c>
      <c r="K93" s="6">
        <v>11</v>
      </c>
      <c r="L93" s="6">
        <v>32</v>
      </c>
      <c r="M93" s="6">
        <v>20</v>
      </c>
      <c r="N93" s="6">
        <v>0.5</v>
      </c>
      <c r="O93" s="6">
        <v>14</v>
      </c>
      <c r="P93" s="6">
        <v>7.76</v>
      </c>
      <c r="Q93" s="6">
        <v>8.34</v>
      </c>
      <c r="R93" s="6" t="s">
        <v>58</v>
      </c>
      <c r="S93" s="6" t="s">
        <v>58</v>
      </c>
      <c r="T93" s="6">
        <v>280</v>
      </c>
      <c r="U93" s="6">
        <v>324</v>
      </c>
    </row>
    <row r="94" spans="1:21" ht="15.75">
      <c r="A94" s="38" t="s">
        <v>351</v>
      </c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40"/>
    </row>
    <row r="95" spans="1:21" s="5" customFormat="1" ht="15.75" outlineLevel="1">
      <c r="A95" s="7" t="s">
        <v>352</v>
      </c>
      <c r="B95" s="6">
        <v>125</v>
      </c>
      <c r="C95" s="6" t="s">
        <v>63</v>
      </c>
      <c r="D95" s="6">
        <v>347</v>
      </c>
      <c r="E95" s="6" t="s">
        <v>63</v>
      </c>
      <c r="F95" s="6" t="s">
        <v>236</v>
      </c>
      <c r="G95" s="6">
        <v>125</v>
      </c>
      <c r="H95" s="6" t="s">
        <v>63</v>
      </c>
      <c r="I95" s="6">
        <v>380</v>
      </c>
      <c r="J95" s="6" t="s">
        <v>63</v>
      </c>
      <c r="K95" s="6" t="s">
        <v>63</v>
      </c>
      <c r="L95" s="6">
        <v>11</v>
      </c>
      <c r="M95" s="6" t="s">
        <v>63</v>
      </c>
      <c r="N95" s="6">
        <v>0.55</v>
      </c>
      <c r="O95" s="6">
        <v>10.5</v>
      </c>
      <c r="P95" s="6">
        <v>5.35</v>
      </c>
      <c r="Q95" s="6">
        <v>8.7</v>
      </c>
      <c r="R95" s="6">
        <v>32</v>
      </c>
      <c r="S95" s="6" t="s">
        <v>58</v>
      </c>
      <c r="T95" s="6">
        <v>165</v>
      </c>
      <c r="U95" s="6" t="s">
        <v>58</v>
      </c>
    </row>
    <row r="96" spans="1:21" s="5" customFormat="1" ht="15.75" outlineLevel="1">
      <c r="A96" s="16" t="s">
        <v>353</v>
      </c>
      <c r="B96" s="17">
        <v>200</v>
      </c>
      <c r="C96" s="17" t="s">
        <v>63</v>
      </c>
      <c r="D96" s="17">
        <v>347</v>
      </c>
      <c r="E96" s="17" t="s">
        <v>63</v>
      </c>
      <c r="F96" s="17" t="s">
        <v>310</v>
      </c>
      <c r="G96" s="17">
        <v>180</v>
      </c>
      <c r="H96" s="17" t="s">
        <v>63</v>
      </c>
      <c r="I96" s="17">
        <v>520</v>
      </c>
      <c r="J96" s="17" t="s">
        <v>63</v>
      </c>
      <c r="K96" s="17" t="s">
        <v>63</v>
      </c>
      <c r="L96" s="17">
        <v>11</v>
      </c>
      <c r="M96" s="17" t="s">
        <v>63</v>
      </c>
      <c r="N96" s="17">
        <v>0.5</v>
      </c>
      <c r="O96" s="17">
        <v>10.5</v>
      </c>
      <c r="P96" s="17">
        <v>5.25</v>
      </c>
      <c r="Q96" s="17">
        <v>9</v>
      </c>
      <c r="R96" s="17">
        <v>40</v>
      </c>
      <c r="S96" s="17" t="s">
        <v>58</v>
      </c>
      <c r="T96" s="17">
        <v>215</v>
      </c>
      <c r="U96" s="17" t="s">
        <v>58</v>
      </c>
    </row>
    <row r="97" spans="1:21" s="5" customFormat="1" ht="15.75" outlineLevel="1">
      <c r="A97" s="7" t="s">
        <v>354</v>
      </c>
      <c r="B97" s="6">
        <v>250</v>
      </c>
      <c r="C97" s="6" t="s">
        <v>63</v>
      </c>
      <c r="D97" s="6">
        <v>347</v>
      </c>
      <c r="E97" s="6" t="s">
        <v>63</v>
      </c>
      <c r="F97" s="6" t="s">
        <v>238</v>
      </c>
      <c r="G97" s="6">
        <v>214</v>
      </c>
      <c r="H97" s="6" t="s">
        <v>63</v>
      </c>
      <c r="I97" s="6">
        <v>605</v>
      </c>
      <c r="J97" s="6" t="s">
        <v>63</v>
      </c>
      <c r="K97" s="6" t="s">
        <v>63</v>
      </c>
      <c r="L97" s="6">
        <v>11</v>
      </c>
      <c r="M97" s="6" t="s">
        <v>63</v>
      </c>
      <c r="N97" s="6">
        <v>0.5</v>
      </c>
      <c r="O97" s="6">
        <v>11.15</v>
      </c>
      <c r="P97" s="6">
        <v>5.8</v>
      </c>
      <c r="Q97" s="6">
        <v>9.1</v>
      </c>
      <c r="R97" s="6">
        <v>43</v>
      </c>
      <c r="S97" s="6" t="s">
        <v>58</v>
      </c>
      <c r="T97" s="6">
        <v>250</v>
      </c>
      <c r="U97" s="6">
        <v>305.6</v>
      </c>
    </row>
    <row r="98" spans="1:21" s="5" customFormat="1" ht="15.75" outlineLevel="1">
      <c r="A98" s="16" t="s">
        <v>355</v>
      </c>
      <c r="B98" s="17">
        <v>250</v>
      </c>
      <c r="C98" s="17" t="s">
        <v>63</v>
      </c>
      <c r="D98" s="17">
        <v>347</v>
      </c>
      <c r="E98" s="17" t="s">
        <v>63</v>
      </c>
      <c r="F98" s="17">
        <v>13.8</v>
      </c>
      <c r="G98" s="17">
        <v>214</v>
      </c>
      <c r="H98" s="17" t="s">
        <v>63</v>
      </c>
      <c r="I98" s="17">
        <v>605</v>
      </c>
      <c r="J98" s="17" t="s">
        <v>63</v>
      </c>
      <c r="K98" s="17" t="s">
        <v>63</v>
      </c>
      <c r="L98" s="17">
        <v>11</v>
      </c>
      <c r="M98" s="17" t="s">
        <v>63</v>
      </c>
      <c r="N98" s="17">
        <v>0.5</v>
      </c>
      <c r="O98" s="17">
        <v>11.15</v>
      </c>
      <c r="P98" s="17">
        <v>4.3</v>
      </c>
      <c r="Q98" s="17">
        <v>9.1</v>
      </c>
      <c r="R98" s="17">
        <v>44</v>
      </c>
      <c r="S98" s="17" t="s">
        <v>58</v>
      </c>
      <c r="T98" s="17">
        <v>250</v>
      </c>
      <c r="U98" s="17">
        <v>305.6</v>
      </c>
    </row>
    <row r="99" spans="1:21" s="5" customFormat="1" ht="15.75" outlineLevel="1">
      <c r="A99" s="7" t="s">
        <v>356</v>
      </c>
      <c r="B99" s="6">
        <v>400</v>
      </c>
      <c r="C99" s="6" t="s">
        <v>63</v>
      </c>
      <c r="D99" s="6">
        <v>347</v>
      </c>
      <c r="E99" s="6" t="s">
        <v>63</v>
      </c>
      <c r="F99" s="6">
        <v>20</v>
      </c>
      <c r="G99" s="6">
        <v>300</v>
      </c>
      <c r="H99" s="6" t="s">
        <v>63</v>
      </c>
      <c r="I99" s="6">
        <v>790</v>
      </c>
      <c r="J99" s="6" t="s">
        <v>63</v>
      </c>
      <c r="K99" s="6" t="s">
        <v>63</v>
      </c>
      <c r="L99" s="6">
        <v>11.5</v>
      </c>
      <c r="M99" s="6" t="s">
        <v>63</v>
      </c>
      <c r="N99" s="6">
        <v>0.45</v>
      </c>
      <c r="O99" s="6">
        <v>11.4</v>
      </c>
      <c r="P99" s="6">
        <v>4.5</v>
      </c>
      <c r="Q99" s="6">
        <v>9.5</v>
      </c>
      <c r="R99" s="6">
        <v>53</v>
      </c>
      <c r="S99" s="6" t="s">
        <v>58</v>
      </c>
      <c r="T99" s="6">
        <v>330</v>
      </c>
      <c r="U99" s="6">
        <v>398.5</v>
      </c>
    </row>
    <row r="100" spans="1:21" s="5" customFormat="1" ht="15.75" outlineLevel="1">
      <c r="A100" s="16" t="s">
        <v>357</v>
      </c>
      <c r="B100" s="17">
        <v>400</v>
      </c>
      <c r="C100" s="17" t="s">
        <v>63</v>
      </c>
      <c r="D100" s="17">
        <v>347</v>
      </c>
      <c r="E100" s="17" t="s">
        <v>63</v>
      </c>
      <c r="F100" s="17" t="s">
        <v>316</v>
      </c>
      <c r="G100" s="17">
        <v>300</v>
      </c>
      <c r="H100" s="17" t="s">
        <v>63</v>
      </c>
      <c r="I100" s="17">
        <v>790</v>
      </c>
      <c r="J100" s="17" t="s">
        <v>63</v>
      </c>
      <c r="K100" s="17" t="s">
        <v>63</v>
      </c>
      <c r="L100" s="17">
        <v>11.5</v>
      </c>
      <c r="M100" s="17" t="s">
        <v>63</v>
      </c>
      <c r="N100" s="17">
        <v>0.45</v>
      </c>
      <c r="O100" s="17" t="s">
        <v>58</v>
      </c>
      <c r="P100" s="17" t="s">
        <v>58</v>
      </c>
      <c r="Q100" s="17" t="s">
        <v>58</v>
      </c>
      <c r="R100" s="17" t="s">
        <v>58</v>
      </c>
      <c r="S100" s="17" t="s">
        <v>58</v>
      </c>
      <c r="T100" s="17" t="s">
        <v>58</v>
      </c>
      <c r="U100" s="17">
        <v>398.5</v>
      </c>
    </row>
    <row r="101" spans="1:21" s="5" customFormat="1" ht="15.75" outlineLevel="1">
      <c r="A101" s="7" t="s">
        <v>358</v>
      </c>
      <c r="B101" s="6">
        <v>630</v>
      </c>
      <c r="C101" s="6" t="s">
        <v>63</v>
      </c>
      <c r="D101" s="6">
        <v>347</v>
      </c>
      <c r="E101" s="6" t="s">
        <v>63</v>
      </c>
      <c r="F101" s="6" t="s">
        <v>318</v>
      </c>
      <c r="G101" s="6">
        <v>345</v>
      </c>
      <c r="H101" s="6" t="s">
        <v>63</v>
      </c>
      <c r="I101" s="6">
        <v>1300</v>
      </c>
      <c r="J101" s="6" t="s">
        <v>63</v>
      </c>
      <c r="K101" s="6" t="s">
        <v>63</v>
      </c>
      <c r="L101" s="6">
        <v>11</v>
      </c>
      <c r="M101" s="6" t="s">
        <v>63</v>
      </c>
      <c r="N101" s="6">
        <v>0.35</v>
      </c>
      <c r="O101" s="6">
        <v>14.81</v>
      </c>
      <c r="P101" s="6">
        <v>5.2</v>
      </c>
      <c r="Q101" s="6">
        <v>9.085</v>
      </c>
      <c r="R101" s="6" t="s">
        <v>58</v>
      </c>
      <c r="S101" s="6" t="s">
        <v>58</v>
      </c>
      <c r="T101" s="6">
        <v>480</v>
      </c>
      <c r="U101" s="6">
        <v>579</v>
      </c>
    </row>
    <row r="102" spans="1:21" s="5" customFormat="1" ht="15.75" outlineLevel="1">
      <c r="A102" s="16" t="s">
        <v>359</v>
      </c>
      <c r="B102" s="17">
        <v>630</v>
      </c>
      <c r="C102" s="17" t="s">
        <v>63</v>
      </c>
      <c r="D102" s="17">
        <v>347</v>
      </c>
      <c r="E102" s="17" t="s">
        <v>63</v>
      </c>
      <c r="F102" s="17" t="s">
        <v>318</v>
      </c>
      <c r="G102" s="17">
        <v>345</v>
      </c>
      <c r="H102" s="17" t="s">
        <v>63</v>
      </c>
      <c r="I102" s="17">
        <v>1300</v>
      </c>
      <c r="J102" s="17" t="s">
        <v>63</v>
      </c>
      <c r="K102" s="17" t="s">
        <v>63</v>
      </c>
      <c r="L102" s="17">
        <v>11.5</v>
      </c>
      <c r="M102" s="17" t="s">
        <v>63</v>
      </c>
      <c r="N102" s="17">
        <v>0.35</v>
      </c>
      <c r="O102" s="17">
        <v>14.85</v>
      </c>
      <c r="P102" s="17">
        <v>5.65</v>
      </c>
      <c r="Q102" s="17">
        <v>8.8</v>
      </c>
      <c r="R102" s="17" t="s">
        <v>58</v>
      </c>
      <c r="S102" s="17" t="s">
        <v>58</v>
      </c>
      <c r="T102" s="17">
        <v>455</v>
      </c>
      <c r="U102" s="17" t="s">
        <v>58</v>
      </c>
    </row>
    <row r="103" spans="1:21" s="5" customFormat="1" ht="15.75" outlineLevel="1">
      <c r="A103" s="7" t="s">
        <v>360</v>
      </c>
      <c r="B103" s="6">
        <v>1000</v>
      </c>
      <c r="C103" s="6" t="s">
        <v>63</v>
      </c>
      <c r="D103" s="6">
        <v>347</v>
      </c>
      <c r="E103" s="6" t="s">
        <v>63</v>
      </c>
      <c r="F103" s="6">
        <v>24</v>
      </c>
      <c r="G103" s="6">
        <v>480</v>
      </c>
      <c r="H103" s="6" t="s">
        <v>63</v>
      </c>
      <c r="I103" s="6">
        <v>2200</v>
      </c>
      <c r="J103" s="6" t="s">
        <v>63</v>
      </c>
      <c r="K103" s="6" t="s">
        <v>63</v>
      </c>
      <c r="L103" s="6">
        <v>11.5</v>
      </c>
      <c r="M103" s="6" t="s">
        <v>63</v>
      </c>
      <c r="N103" s="6">
        <v>0.4</v>
      </c>
      <c r="O103" s="6">
        <v>14.71</v>
      </c>
      <c r="P103" s="6">
        <v>5.2</v>
      </c>
      <c r="Q103" s="6">
        <v>9.285</v>
      </c>
      <c r="R103" s="6" t="s">
        <v>58</v>
      </c>
      <c r="S103" s="6" t="s">
        <v>58</v>
      </c>
      <c r="T103" s="6">
        <v>580</v>
      </c>
      <c r="U103" s="6">
        <v>746</v>
      </c>
    </row>
    <row r="104" spans="1:21" s="5" customFormat="1" ht="15.75" outlineLevel="1">
      <c r="A104" s="16" t="s">
        <v>361</v>
      </c>
      <c r="B104" s="17">
        <v>1000</v>
      </c>
      <c r="C104" s="17" t="s">
        <v>63</v>
      </c>
      <c r="D104" s="17">
        <v>347</v>
      </c>
      <c r="E104" s="17" t="s">
        <v>63</v>
      </c>
      <c r="F104" s="17">
        <v>24</v>
      </c>
      <c r="G104" s="17">
        <v>480</v>
      </c>
      <c r="H104" s="17" t="s">
        <v>63</v>
      </c>
      <c r="I104" s="17">
        <v>2200</v>
      </c>
      <c r="J104" s="17" t="s">
        <v>63</v>
      </c>
      <c r="K104" s="17" t="s">
        <v>63</v>
      </c>
      <c r="L104" s="17">
        <v>11.5</v>
      </c>
      <c r="M104" s="17" t="s">
        <v>63</v>
      </c>
      <c r="N104" s="17">
        <v>0.4</v>
      </c>
      <c r="O104" s="17">
        <v>14.75</v>
      </c>
      <c r="P104" s="17">
        <v>5.45</v>
      </c>
      <c r="Q104" s="17">
        <v>8.95</v>
      </c>
      <c r="R104" s="17">
        <v>110</v>
      </c>
      <c r="S104" s="17" t="s">
        <v>58</v>
      </c>
      <c r="T104" s="17">
        <v>520</v>
      </c>
      <c r="U104" s="17" t="s">
        <v>58</v>
      </c>
    </row>
    <row r="105" spans="1:21" s="5" customFormat="1" ht="15.75" outlineLevel="1">
      <c r="A105" s="7" t="s">
        <v>362</v>
      </c>
      <c r="B105" s="6">
        <v>1250</v>
      </c>
      <c r="C105" s="6" t="s">
        <v>63</v>
      </c>
      <c r="D105" s="6">
        <v>347</v>
      </c>
      <c r="E105" s="6" t="s">
        <v>63</v>
      </c>
      <c r="F105" s="6">
        <v>24</v>
      </c>
      <c r="G105" s="6">
        <v>715</v>
      </c>
      <c r="H105" s="6" t="s">
        <v>63</v>
      </c>
      <c r="I105" s="6">
        <v>2200</v>
      </c>
      <c r="J105" s="6" t="s">
        <v>63</v>
      </c>
      <c r="K105" s="6" t="s">
        <v>63</v>
      </c>
      <c r="L105" s="6">
        <v>14.5</v>
      </c>
      <c r="M105" s="6" t="s">
        <v>63</v>
      </c>
      <c r="N105" s="6">
        <v>0.55</v>
      </c>
      <c r="O105" s="6">
        <v>14.05</v>
      </c>
      <c r="P105" s="6">
        <v>5.5</v>
      </c>
      <c r="Q105" s="6">
        <v>8.75</v>
      </c>
      <c r="R105" s="6">
        <v>85</v>
      </c>
      <c r="S105" s="6" t="s">
        <v>58</v>
      </c>
      <c r="T105" s="6">
        <v>595</v>
      </c>
      <c r="U105" s="6" t="s">
        <v>58</v>
      </c>
    </row>
    <row r="106" spans="1:21" s="5" customFormat="1" ht="31.5" outlineLevel="1">
      <c r="A106" s="16" t="s">
        <v>363</v>
      </c>
      <c r="B106" s="17">
        <v>40</v>
      </c>
      <c r="C106" s="17" t="s">
        <v>63</v>
      </c>
      <c r="D106" s="17">
        <v>330</v>
      </c>
      <c r="E106" s="17" t="s">
        <v>63</v>
      </c>
      <c r="F106" s="43" t="s">
        <v>364</v>
      </c>
      <c r="G106" s="17">
        <v>80</v>
      </c>
      <c r="H106" s="17" t="s">
        <v>63</v>
      </c>
      <c r="I106" s="17">
        <v>180</v>
      </c>
      <c r="J106" s="17" t="s">
        <v>63</v>
      </c>
      <c r="K106" s="17" t="s">
        <v>63</v>
      </c>
      <c r="L106" s="17">
        <v>11</v>
      </c>
      <c r="M106" s="17">
        <v>28</v>
      </c>
      <c r="N106" s="17">
        <v>0.8</v>
      </c>
      <c r="O106" s="17">
        <v>10.1</v>
      </c>
      <c r="P106" s="17">
        <v>4.6</v>
      </c>
      <c r="Q106" s="17">
        <v>8</v>
      </c>
      <c r="R106" s="17">
        <v>36</v>
      </c>
      <c r="S106" s="17" t="s">
        <v>58</v>
      </c>
      <c r="T106" s="17">
        <v>120</v>
      </c>
      <c r="U106" s="17" t="s">
        <v>58</v>
      </c>
    </row>
    <row r="107" spans="1:21" s="5" customFormat="1" ht="31.5" outlineLevel="1">
      <c r="A107" s="7" t="s">
        <v>365</v>
      </c>
      <c r="B107" s="6">
        <v>63</v>
      </c>
      <c r="C107" s="6" t="s">
        <v>63</v>
      </c>
      <c r="D107" s="6">
        <v>330</v>
      </c>
      <c r="E107" s="6" t="s">
        <v>63</v>
      </c>
      <c r="F107" s="9" t="s">
        <v>364</v>
      </c>
      <c r="G107" s="6">
        <v>100</v>
      </c>
      <c r="H107" s="6" t="s">
        <v>63</v>
      </c>
      <c r="I107" s="6">
        <v>230</v>
      </c>
      <c r="J107" s="6" t="s">
        <v>63</v>
      </c>
      <c r="K107" s="6" t="s">
        <v>63</v>
      </c>
      <c r="L107" s="6">
        <v>11</v>
      </c>
      <c r="M107" s="6">
        <v>28</v>
      </c>
      <c r="N107" s="6">
        <v>0.8</v>
      </c>
      <c r="O107" s="6">
        <v>11.05</v>
      </c>
      <c r="P107" s="6">
        <v>5.4</v>
      </c>
      <c r="Q107" s="6">
        <v>8.85</v>
      </c>
      <c r="R107" s="6">
        <v>51</v>
      </c>
      <c r="S107" s="6" t="s">
        <v>58</v>
      </c>
      <c r="T107" s="6">
        <v>175</v>
      </c>
      <c r="U107" s="6">
        <v>215</v>
      </c>
    </row>
    <row r="108" spans="1:21" s="5" customFormat="1" ht="31.5" outlineLevel="1">
      <c r="A108" s="16" t="s">
        <v>366</v>
      </c>
      <c r="B108" s="17">
        <v>125</v>
      </c>
      <c r="C108" s="17">
        <v>63</v>
      </c>
      <c r="D108" s="17">
        <v>330</v>
      </c>
      <c r="E108" s="17">
        <v>115</v>
      </c>
      <c r="F108" s="43" t="s">
        <v>343</v>
      </c>
      <c r="G108" s="17">
        <v>100</v>
      </c>
      <c r="H108" s="17">
        <v>345</v>
      </c>
      <c r="I108" s="17" t="s">
        <v>58</v>
      </c>
      <c r="J108" s="17" t="s">
        <v>58</v>
      </c>
      <c r="K108" s="17">
        <v>10</v>
      </c>
      <c r="L108" s="17">
        <v>35</v>
      </c>
      <c r="M108" s="17">
        <v>24</v>
      </c>
      <c r="N108" s="17">
        <v>0.45</v>
      </c>
      <c r="O108" s="17">
        <v>12.15</v>
      </c>
      <c r="P108" s="17">
        <v>5.6</v>
      </c>
      <c r="Q108" s="17">
        <v>9.25</v>
      </c>
      <c r="R108" s="17">
        <v>78</v>
      </c>
      <c r="S108" s="17" t="s">
        <v>58</v>
      </c>
      <c r="T108" s="17">
        <v>245</v>
      </c>
      <c r="U108" s="17">
        <v>238.5</v>
      </c>
    </row>
    <row r="109" spans="1:21" s="5" customFormat="1" ht="31.5" outlineLevel="1">
      <c r="A109" s="7" t="s">
        <v>367</v>
      </c>
      <c r="B109" s="6">
        <v>200</v>
      </c>
      <c r="C109" s="6">
        <v>80</v>
      </c>
      <c r="D109" s="6">
        <v>330</v>
      </c>
      <c r="E109" s="6">
        <v>115</v>
      </c>
      <c r="F109" s="9" t="s">
        <v>343</v>
      </c>
      <c r="G109" s="6">
        <v>155</v>
      </c>
      <c r="H109" s="6">
        <v>560</v>
      </c>
      <c r="I109" s="6" t="s">
        <v>58</v>
      </c>
      <c r="J109" s="6" t="s">
        <v>58</v>
      </c>
      <c r="K109" s="6">
        <v>10.5</v>
      </c>
      <c r="L109" s="6">
        <v>38</v>
      </c>
      <c r="M109" s="6">
        <v>25</v>
      </c>
      <c r="N109" s="6">
        <v>0.45</v>
      </c>
      <c r="O109" s="6">
        <v>14</v>
      </c>
      <c r="P109" s="6">
        <v>6</v>
      </c>
      <c r="Q109" s="6">
        <v>9.5</v>
      </c>
      <c r="R109" s="6">
        <v>80</v>
      </c>
      <c r="S109" s="6" t="s">
        <v>58</v>
      </c>
      <c r="T109" s="6">
        <v>290</v>
      </c>
      <c r="U109" s="6">
        <v>291</v>
      </c>
    </row>
    <row r="110" spans="1:21" s="5" customFormat="1" ht="15.75" outlineLevel="1">
      <c r="A110" s="16" t="s">
        <v>368</v>
      </c>
      <c r="B110" s="17">
        <v>250</v>
      </c>
      <c r="C110" s="17">
        <v>100</v>
      </c>
      <c r="D110" s="17">
        <v>330</v>
      </c>
      <c r="E110" s="17">
        <v>158</v>
      </c>
      <c r="F110" s="17" t="s">
        <v>369</v>
      </c>
      <c r="G110" s="17">
        <v>160</v>
      </c>
      <c r="H110" s="17">
        <v>620</v>
      </c>
      <c r="I110" s="17" t="s">
        <v>58</v>
      </c>
      <c r="J110" s="17" t="s">
        <v>58</v>
      </c>
      <c r="K110" s="17">
        <v>10.5</v>
      </c>
      <c r="L110" s="17">
        <v>54</v>
      </c>
      <c r="M110" s="17">
        <v>42</v>
      </c>
      <c r="N110" s="17">
        <v>0.45</v>
      </c>
      <c r="O110" s="17">
        <v>13.4</v>
      </c>
      <c r="P110" s="17">
        <v>5.7</v>
      </c>
      <c r="Q110" s="17">
        <v>9.45</v>
      </c>
      <c r="R110" s="17">
        <v>86</v>
      </c>
      <c r="S110" s="17" t="s">
        <v>58</v>
      </c>
      <c r="T110" s="17">
        <v>300</v>
      </c>
      <c r="U110" s="17" t="s">
        <v>58</v>
      </c>
    </row>
    <row r="111" spans="1:21" s="5" customFormat="1" ht="15.75" outlineLevel="1">
      <c r="A111" s="7" t="s">
        <v>370</v>
      </c>
      <c r="B111" s="6">
        <v>400</v>
      </c>
      <c r="C111" s="6" t="s">
        <v>63</v>
      </c>
      <c r="D111" s="6">
        <v>330</v>
      </c>
      <c r="E111" s="6">
        <v>165</v>
      </c>
      <c r="F111" s="6" t="s">
        <v>63</v>
      </c>
      <c r="G111" s="6">
        <v>180</v>
      </c>
      <c r="H111" s="6">
        <v>720</v>
      </c>
      <c r="I111" s="6" t="s">
        <v>63</v>
      </c>
      <c r="J111" s="6" t="s">
        <v>63</v>
      </c>
      <c r="K111" s="6" t="s">
        <v>63</v>
      </c>
      <c r="L111" s="6">
        <v>11</v>
      </c>
      <c r="M111" s="6" t="s">
        <v>63</v>
      </c>
      <c r="N111" s="6">
        <v>0.25</v>
      </c>
      <c r="O111" s="6">
        <v>12.85</v>
      </c>
      <c r="P111" s="6">
        <v>7.05</v>
      </c>
      <c r="Q111" s="6">
        <v>9.35</v>
      </c>
      <c r="R111" s="6">
        <v>78</v>
      </c>
      <c r="S111" s="6" t="s">
        <v>58</v>
      </c>
      <c r="T111" s="6">
        <v>330</v>
      </c>
      <c r="U111" s="6" t="s">
        <v>58</v>
      </c>
    </row>
    <row r="112" spans="1:21" s="5" customFormat="1" ht="15.75" outlineLevel="1">
      <c r="A112" s="16" t="s">
        <v>371</v>
      </c>
      <c r="B112" s="17">
        <f>133*3</f>
        <v>399</v>
      </c>
      <c r="C112" s="17">
        <f>3*33</f>
        <v>99</v>
      </c>
      <c r="D112" s="17">
        <v>330</v>
      </c>
      <c r="E112" s="17">
        <v>230</v>
      </c>
      <c r="F112" s="17" t="s">
        <v>369</v>
      </c>
      <c r="G112" s="17">
        <f>50*3</f>
        <v>150</v>
      </c>
      <c r="H112" s="17">
        <f>250*3</f>
        <v>750</v>
      </c>
      <c r="I112" s="17" t="s">
        <v>58</v>
      </c>
      <c r="J112" s="17" t="s">
        <v>58</v>
      </c>
      <c r="K112" s="17">
        <v>9</v>
      </c>
      <c r="L112" s="17">
        <v>60</v>
      </c>
      <c r="M112" s="17">
        <v>48</v>
      </c>
      <c r="N112" s="17">
        <v>0.2</v>
      </c>
      <c r="O112" s="17">
        <v>9.9</v>
      </c>
      <c r="P112" s="17">
        <f>3*5.4</f>
        <v>16.200000000000003</v>
      </c>
      <c r="Q112" s="17">
        <v>9</v>
      </c>
      <c r="R112" s="17">
        <f>3*38</f>
        <v>114</v>
      </c>
      <c r="S112" s="17" t="s">
        <v>58</v>
      </c>
      <c r="T112" s="17">
        <f>3*150</f>
        <v>450</v>
      </c>
      <c r="U112" s="17" t="s">
        <v>58</v>
      </c>
    </row>
    <row r="113" spans="1:21" ht="15.75">
      <c r="A113" s="38" t="s">
        <v>372</v>
      </c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40"/>
    </row>
    <row r="114" spans="1:21" ht="15.75">
      <c r="A114" s="7" t="s">
        <v>373</v>
      </c>
      <c r="B114" s="6">
        <v>250</v>
      </c>
      <c r="C114" s="6" t="s">
        <v>63</v>
      </c>
      <c r="D114" s="6">
        <v>525</v>
      </c>
      <c r="E114" s="6" t="s">
        <v>63</v>
      </c>
      <c r="F114" s="6" t="s">
        <v>374</v>
      </c>
      <c r="G114" s="6">
        <v>205</v>
      </c>
      <c r="H114" s="6" t="s">
        <v>63</v>
      </c>
      <c r="I114" s="6">
        <v>590</v>
      </c>
      <c r="J114" s="6" t="s">
        <v>63</v>
      </c>
      <c r="K114" s="6" t="s">
        <v>63</v>
      </c>
      <c r="L114" s="6">
        <v>13</v>
      </c>
      <c r="M114" s="6" t="s">
        <v>63</v>
      </c>
      <c r="N114" s="6">
        <v>0.45</v>
      </c>
      <c r="O114" s="6">
        <v>11.5</v>
      </c>
      <c r="P114" s="6">
        <v>5.35</v>
      </c>
      <c r="Q114" s="6">
        <v>9.85</v>
      </c>
      <c r="R114" s="6">
        <v>51</v>
      </c>
      <c r="S114" s="6" t="s">
        <v>58</v>
      </c>
      <c r="T114" s="6">
        <v>275</v>
      </c>
      <c r="U114" s="6">
        <v>335</v>
      </c>
    </row>
    <row r="115" spans="1:21" ht="15.75">
      <c r="A115" s="16" t="s">
        <v>375</v>
      </c>
      <c r="B115" s="17">
        <v>250</v>
      </c>
      <c r="C115" s="17" t="s">
        <v>63</v>
      </c>
      <c r="D115" s="17">
        <v>525</v>
      </c>
      <c r="E115" s="17" t="s">
        <v>63</v>
      </c>
      <c r="F115" s="17" t="s">
        <v>238</v>
      </c>
      <c r="G115" s="17">
        <v>205</v>
      </c>
      <c r="H115" s="17" t="s">
        <v>63</v>
      </c>
      <c r="I115" s="17">
        <v>590</v>
      </c>
      <c r="J115" s="17" t="s">
        <v>63</v>
      </c>
      <c r="K115" s="17" t="s">
        <v>63</v>
      </c>
      <c r="L115" s="17">
        <v>13</v>
      </c>
      <c r="M115" s="17" t="s">
        <v>63</v>
      </c>
      <c r="N115" s="17">
        <v>0.45</v>
      </c>
      <c r="O115" s="17">
        <v>11.15</v>
      </c>
      <c r="P115" s="17">
        <v>5.35</v>
      </c>
      <c r="Q115" s="17">
        <v>9.85</v>
      </c>
      <c r="R115" s="17">
        <v>51</v>
      </c>
      <c r="S115" s="17" t="s">
        <v>58</v>
      </c>
      <c r="T115" s="17">
        <v>275</v>
      </c>
      <c r="U115" s="17">
        <v>335</v>
      </c>
    </row>
    <row r="116" spans="1:21" ht="15.75">
      <c r="A116" s="7" t="s">
        <v>376</v>
      </c>
      <c r="B116" s="6">
        <v>400</v>
      </c>
      <c r="C116" s="6" t="s">
        <v>63</v>
      </c>
      <c r="D116" s="6">
        <v>525</v>
      </c>
      <c r="E116" s="6" t="s">
        <v>63</v>
      </c>
      <c r="F116" s="6" t="s">
        <v>313</v>
      </c>
      <c r="G116" s="6">
        <v>315</v>
      </c>
      <c r="H116" s="6" t="s">
        <v>63</v>
      </c>
      <c r="I116" s="6">
        <v>790</v>
      </c>
      <c r="J116" s="6" t="s">
        <v>63</v>
      </c>
      <c r="K116" s="6" t="s">
        <v>63</v>
      </c>
      <c r="L116" s="6">
        <v>13</v>
      </c>
      <c r="M116" s="6" t="s">
        <v>63</v>
      </c>
      <c r="N116" s="6">
        <v>0.45</v>
      </c>
      <c r="O116" s="6">
        <v>11.55</v>
      </c>
      <c r="P116" s="6">
        <v>6.2</v>
      </c>
      <c r="Q116" s="6">
        <v>9.95</v>
      </c>
      <c r="R116" s="6">
        <v>62</v>
      </c>
      <c r="S116" s="6" t="s">
        <v>58</v>
      </c>
      <c r="T116" s="6">
        <v>355</v>
      </c>
      <c r="U116" s="6">
        <v>418</v>
      </c>
    </row>
    <row r="117" spans="1:21" ht="15.75">
      <c r="A117" s="16" t="s">
        <v>377</v>
      </c>
      <c r="B117" s="17">
        <v>400</v>
      </c>
      <c r="C117" s="17" t="s">
        <v>63</v>
      </c>
      <c r="D117" s="17">
        <v>525</v>
      </c>
      <c r="E117" s="17" t="s">
        <v>63</v>
      </c>
      <c r="F117" s="17" t="s">
        <v>378</v>
      </c>
      <c r="G117" s="17">
        <v>315</v>
      </c>
      <c r="H117" s="17" t="s">
        <v>63</v>
      </c>
      <c r="I117" s="17">
        <v>790</v>
      </c>
      <c r="J117" s="17" t="s">
        <v>63</v>
      </c>
      <c r="K117" s="17" t="s">
        <v>63</v>
      </c>
      <c r="L117" s="17">
        <v>13</v>
      </c>
      <c r="M117" s="17" t="s">
        <v>63</v>
      </c>
      <c r="N117" s="17">
        <v>0.45</v>
      </c>
      <c r="O117" s="17">
        <v>11.55</v>
      </c>
      <c r="P117" s="17">
        <v>6.2</v>
      </c>
      <c r="Q117" s="17">
        <v>9.95</v>
      </c>
      <c r="R117" s="17">
        <v>65</v>
      </c>
      <c r="S117" s="17" t="s">
        <v>58</v>
      </c>
      <c r="T117" s="17">
        <v>355</v>
      </c>
      <c r="U117" s="17">
        <v>418</v>
      </c>
    </row>
    <row r="118" spans="1:21" ht="31.5">
      <c r="A118" s="7" t="s">
        <v>379</v>
      </c>
      <c r="B118" s="6">
        <v>630</v>
      </c>
      <c r="C118" s="6" t="s">
        <v>63</v>
      </c>
      <c r="D118" s="6">
        <v>525</v>
      </c>
      <c r="E118" s="6" t="s">
        <v>63</v>
      </c>
      <c r="F118" s="9" t="s">
        <v>380</v>
      </c>
      <c r="G118" s="6">
        <v>420</v>
      </c>
      <c r="H118" s="6" t="s">
        <v>63</v>
      </c>
      <c r="I118" s="6">
        <v>1210</v>
      </c>
      <c r="J118" s="6" t="s">
        <v>63</v>
      </c>
      <c r="K118" s="6" t="s">
        <v>63</v>
      </c>
      <c r="L118" s="6">
        <v>14</v>
      </c>
      <c r="M118" s="6" t="s">
        <v>63</v>
      </c>
      <c r="N118" s="6">
        <v>0.4</v>
      </c>
      <c r="O118" s="6">
        <v>12.35</v>
      </c>
      <c r="P118" s="6">
        <v>6.15</v>
      </c>
      <c r="Q118" s="6">
        <v>9.9</v>
      </c>
      <c r="R118" s="6">
        <v>73</v>
      </c>
      <c r="S118" s="6" t="s">
        <v>58</v>
      </c>
      <c r="T118" s="6">
        <v>425</v>
      </c>
      <c r="U118" s="6">
        <v>585</v>
      </c>
    </row>
    <row r="119" spans="1:21" ht="15.75">
      <c r="A119" s="16" t="s">
        <v>381</v>
      </c>
      <c r="B119" s="17">
        <v>1000</v>
      </c>
      <c r="C119" s="17" t="s">
        <v>63</v>
      </c>
      <c r="D119" s="17">
        <v>525</v>
      </c>
      <c r="E119" s="17" t="s">
        <v>63</v>
      </c>
      <c r="F119" s="17">
        <v>24</v>
      </c>
      <c r="G119" s="17">
        <v>570</v>
      </c>
      <c r="H119" s="17" t="s">
        <v>63</v>
      </c>
      <c r="I119" s="17">
        <v>1800</v>
      </c>
      <c r="J119" s="17" t="s">
        <v>63</v>
      </c>
      <c r="K119" s="17" t="s">
        <v>63</v>
      </c>
      <c r="L119" s="17">
        <v>14.5</v>
      </c>
      <c r="M119" s="17" t="s">
        <v>63</v>
      </c>
      <c r="N119" s="17">
        <v>0.45</v>
      </c>
      <c r="O119" s="17">
        <v>13.25</v>
      </c>
      <c r="P119" s="17">
        <v>5.6</v>
      </c>
      <c r="Q119" s="17">
        <v>10.25</v>
      </c>
      <c r="R119" s="17">
        <v>70</v>
      </c>
      <c r="S119" s="17" t="s">
        <v>58</v>
      </c>
      <c r="T119" s="17">
        <v>556</v>
      </c>
      <c r="U119" s="17" t="s">
        <v>58</v>
      </c>
    </row>
    <row r="120" spans="1:21" ht="31.5">
      <c r="A120" s="7" t="s">
        <v>382</v>
      </c>
      <c r="B120" s="6">
        <f>3*333</f>
        <v>999</v>
      </c>
      <c r="C120" s="6" t="s">
        <v>63</v>
      </c>
      <c r="D120" s="6">
        <v>525</v>
      </c>
      <c r="E120" s="6" t="s">
        <v>63</v>
      </c>
      <c r="F120" s="9" t="s">
        <v>383</v>
      </c>
      <c r="G120" s="6" t="s">
        <v>58</v>
      </c>
      <c r="H120" s="6" t="s">
        <v>63</v>
      </c>
      <c r="I120" s="6" t="s">
        <v>58</v>
      </c>
      <c r="J120" s="6" t="s">
        <v>63</v>
      </c>
      <c r="K120" s="6" t="s">
        <v>63</v>
      </c>
      <c r="L120" s="6" t="s">
        <v>58</v>
      </c>
      <c r="M120" s="6" t="s">
        <v>63</v>
      </c>
      <c r="N120" s="6" t="s">
        <v>58</v>
      </c>
      <c r="O120" s="6" t="s">
        <v>58</v>
      </c>
      <c r="P120" s="6" t="s">
        <v>58</v>
      </c>
      <c r="Q120" s="6" t="s">
        <v>58</v>
      </c>
      <c r="R120" s="6" t="s">
        <v>58</v>
      </c>
      <c r="S120" s="6" t="s">
        <v>58</v>
      </c>
      <c r="T120" s="6" t="s">
        <v>58</v>
      </c>
      <c r="U120" s="6" t="s">
        <v>58</v>
      </c>
    </row>
    <row r="121" spans="1:21" ht="15.75">
      <c r="A121" s="16" t="s">
        <v>384</v>
      </c>
      <c r="B121" s="17">
        <f>417*3</f>
        <v>1251</v>
      </c>
      <c r="C121" s="17" t="s">
        <v>63</v>
      </c>
      <c r="D121" s="17">
        <v>525</v>
      </c>
      <c r="E121" s="17" t="s">
        <v>63</v>
      </c>
      <c r="F121" s="17" t="s">
        <v>385</v>
      </c>
      <c r="G121" s="17" t="s">
        <v>58</v>
      </c>
      <c r="H121" s="17" t="s">
        <v>63</v>
      </c>
      <c r="I121" s="17" t="s">
        <v>58</v>
      </c>
      <c r="J121" s="17" t="s">
        <v>63</v>
      </c>
      <c r="K121" s="17" t="s">
        <v>63</v>
      </c>
      <c r="L121" s="17" t="s">
        <v>58</v>
      </c>
      <c r="M121" s="17" t="s">
        <v>63</v>
      </c>
      <c r="N121" s="17" t="s">
        <v>58</v>
      </c>
      <c r="O121" s="17" t="s">
        <v>58</v>
      </c>
      <c r="P121" s="17" t="s">
        <v>58</v>
      </c>
      <c r="Q121" s="17" t="s">
        <v>58</v>
      </c>
      <c r="R121" s="17" t="s">
        <v>58</v>
      </c>
      <c r="S121" s="17" t="s">
        <v>58</v>
      </c>
      <c r="T121" s="17" t="s">
        <v>58</v>
      </c>
      <c r="U121" s="17" t="s">
        <v>58</v>
      </c>
    </row>
    <row r="122" spans="1:21" ht="31.5">
      <c r="A122" s="7" t="s">
        <v>386</v>
      </c>
      <c r="B122" s="6">
        <f>533*3</f>
        <v>1599</v>
      </c>
      <c r="C122" s="6" t="s">
        <v>63</v>
      </c>
      <c r="D122" s="6">
        <v>525</v>
      </c>
      <c r="E122" s="6" t="s">
        <v>63</v>
      </c>
      <c r="F122" s="9" t="s">
        <v>387</v>
      </c>
      <c r="G122" s="6">
        <f>230*3</f>
        <v>690</v>
      </c>
      <c r="H122" s="6" t="s">
        <v>63</v>
      </c>
      <c r="I122" s="6">
        <f>1260*3</f>
        <v>3780</v>
      </c>
      <c r="J122" s="6" t="s">
        <v>63</v>
      </c>
      <c r="K122" s="6" t="s">
        <v>63</v>
      </c>
      <c r="L122" s="6">
        <v>13.5</v>
      </c>
      <c r="M122" s="6">
        <v>44</v>
      </c>
      <c r="N122" s="6">
        <v>0.15</v>
      </c>
      <c r="O122" s="6">
        <v>11.55</v>
      </c>
      <c r="P122" s="6">
        <f>3*4.5</f>
        <v>13.5</v>
      </c>
      <c r="Q122" s="6">
        <v>10.15</v>
      </c>
      <c r="R122" s="6">
        <f>60*3</f>
        <v>180</v>
      </c>
      <c r="S122" s="6" t="s">
        <v>58</v>
      </c>
      <c r="T122" s="6">
        <f>3*360</f>
        <v>1080</v>
      </c>
      <c r="U122" s="6" t="s">
        <v>58</v>
      </c>
    </row>
    <row r="123" spans="1:21" ht="15.75">
      <c r="A123" s="16" t="s">
        <v>386</v>
      </c>
      <c r="B123" s="17">
        <f>533*3</f>
        <v>1599</v>
      </c>
      <c r="C123" s="17" t="s">
        <v>63</v>
      </c>
      <c r="D123" s="17">
        <v>525</v>
      </c>
      <c r="E123" s="17" t="s">
        <v>63</v>
      </c>
      <c r="F123" s="17" t="s">
        <v>388</v>
      </c>
      <c r="G123" s="17">
        <f>230*3</f>
        <v>690</v>
      </c>
      <c r="H123" s="17" t="s">
        <v>63</v>
      </c>
      <c r="I123" s="17">
        <f>1260*3</f>
        <v>3780</v>
      </c>
      <c r="J123" s="17" t="s">
        <v>63</v>
      </c>
      <c r="K123" s="17" t="s">
        <v>63</v>
      </c>
      <c r="L123" s="17">
        <v>13.5</v>
      </c>
      <c r="M123" s="17">
        <v>44</v>
      </c>
      <c r="N123" s="17">
        <v>0.15</v>
      </c>
      <c r="O123" s="17">
        <v>11.55</v>
      </c>
      <c r="P123" s="17">
        <f>3*4.5</f>
        <v>13.5</v>
      </c>
      <c r="Q123" s="17">
        <v>10.15</v>
      </c>
      <c r="R123" s="17">
        <f>3*60</f>
        <v>180</v>
      </c>
      <c r="S123" s="17" t="s">
        <v>58</v>
      </c>
      <c r="T123" s="17">
        <f>3*360</f>
        <v>1080</v>
      </c>
      <c r="U123" s="17" t="s">
        <v>58</v>
      </c>
    </row>
    <row r="124" spans="1:21" ht="15.75">
      <c r="A124" s="7" t="s">
        <v>389</v>
      </c>
      <c r="B124" s="6">
        <f>3*135</f>
        <v>405</v>
      </c>
      <c r="C124" s="6" t="s">
        <v>390</v>
      </c>
      <c r="D124" s="6">
        <v>525</v>
      </c>
      <c r="E124" s="6">
        <v>242</v>
      </c>
      <c r="F124" s="6" t="s">
        <v>391</v>
      </c>
      <c r="G124" s="6">
        <f>120*3</f>
        <v>360</v>
      </c>
      <c r="H124" s="6">
        <f>320*3</f>
        <v>960</v>
      </c>
      <c r="I124" s="6" t="s">
        <v>63</v>
      </c>
      <c r="J124" s="6" t="s">
        <v>63</v>
      </c>
      <c r="K124" s="6">
        <v>9.5</v>
      </c>
      <c r="L124" s="6">
        <v>31</v>
      </c>
      <c r="M124" s="6">
        <v>20</v>
      </c>
      <c r="N124" s="6">
        <v>0.5</v>
      </c>
      <c r="O124" s="6">
        <v>10.2</v>
      </c>
      <c r="P124" s="6">
        <f>3*4.1</f>
        <v>12.299999999999999</v>
      </c>
      <c r="Q124" s="6">
        <v>9.28</v>
      </c>
      <c r="R124" s="6">
        <f>3*45</f>
        <v>135</v>
      </c>
      <c r="S124" s="6" t="s">
        <v>58</v>
      </c>
      <c r="T124" s="6">
        <f>3*185</f>
        <v>555</v>
      </c>
      <c r="U124" s="6" t="s">
        <v>58</v>
      </c>
    </row>
    <row r="125" spans="1:21" ht="15.75">
      <c r="A125" s="16" t="s">
        <v>392</v>
      </c>
      <c r="B125" s="17">
        <f>135*3</f>
        <v>405</v>
      </c>
      <c r="C125" s="17" t="s">
        <v>390</v>
      </c>
      <c r="D125" s="17">
        <v>525</v>
      </c>
      <c r="E125" s="17">
        <v>242</v>
      </c>
      <c r="F125" s="17" t="s">
        <v>391</v>
      </c>
      <c r="G125" s="17">
        <f>150*3</f>
        <v>450</v>
      </c>
      <c r="H125" s="17">
        <f>360*3</f>
        <v>1080</v>
      </c>
      <c r="I125" s="17" t="s">
        <v>63</v>
      </c>
      <c r="J125" s="17" t="s">
        <v>63</v>
      </c>
      <c r="K125" s="17">
        <v>9.5</v>
      </c>
      <c r="L125" s="17">
        <v>31</v>
      </c>
      <c r="M125" s="17">
        <v>20</v>
      </c>
      <c r="N125" s="17">
        <v>0.5</v>
      </c>
      <c r="O125" s="17">
        <v>10.2</v>
      </c>
      <c r="P125" s="17">
        <f>3*5.26</f>
        <v>15.78</v>
      </c>
      <c r="Q125" s="17">
        <v>9.28</v>
      </c>
      <c r="R125" s="17">
        <f>3*47</f>
        <v>141</v>
      </c>
      <c r="S125" s="17" t="s">
        <v>58</v>
      </c>
      <c r="T125" s="17">
        <f>3*195</f>
        <v>585</v>
      </c>
      <c r="U125" s="17" t="s">
        <v>58</v>
      </c>
    </row>
    <row r="126" spans="1:21" ht="15.75">
      <c r="A126" s="7" t="s">
        <v>393</v>
      </c>
      <c r="B126" s="6">
        <v>250</v>
      </c>
      <c r="C126" s="6">
        <v>100</v>
      </c>
      <c r="D126" s="6">
        <v>500</v>
      </c>
      <c r="E126" s="6">
        <v>121</v>
      </c>
      <c r="F126" s="6" t="s">
        <v>369</v>
      </c>
      <c r="G126" s="6">
        <v>200</v>
      </c>
      <c r="H126" s="6">
        <v>690</v>
      </c>
      <c r="I126" s="6" t="s">
        <v>63</v>
      </c>
      <c r="J126" s="6" t="s">
        <v>63</v>
      </c>
      <c r="K126" s="6">
        <v>13</v>
      </c>
      <c r="L126" s="6">
        <v>33</v>
      </c>
      <c r="M126" s="6">
        <v>18.5</v>
      </c>
      <c r="N126" s="6">
        <v>0.4</v>
      </c>
      <c r="O126" s="6">
        <v>12.95</v>
      </c>
      <c r="P126" s="6">
        <v>6.35</v>
      </c>
      <c r="Q126" s="6">
        <v>9.85</v>
      </c>
      <c r="R126" s="6">
        <v>68</v>
      </c>
      <c r="S126" s="6" t="s">
        <v>58</v>
      </c>
      <c r="T126" s="6">
        <v>318</v>
      </c>
      <c r="U126" s="6">
        <v>375.5</v>
      </c>
    </row>
    <row r="127" spans="1:21" ht="15.75">
      <c r="A127" s="16" t="s">
        <v>394</v>
      </c>
      <c r="B127" s="17">
        <v>500</v>
      </c>
      <c r="C127" s="17" t="s">
        <v>63</v>
      </c>
      <c r="D127" s="17">
        <v>500</v>
      </c>
      <c r="E127" s="17">
        <v>230</v>
      </c>
      <c r="F127" s="17" t="s">
        <v>63</v>
      </c>
      <c r="G127" s="17">
        <v>220</v>
      </c>
      <c r="H127" s="17">
        <v>1050</v>
      </c>
      <c r="I127" s="17" t="s">
        <v>63</v>
      </c>
      <c r="J127" s="17" t="s">
        <v>63</v>
      </c>
      <c r="K127" s="17">
        <v>12</v>
      </c>
      <c r="L127" s="17" t="s">
        <v>63</v>
      </c>
      <c r="M127" s="17" t="s">
        <v>63</v>
      </c>
      <c r="N127" s="17">
        <v>0.3</v>
      </c>
      <c r="O127" s="17">
        <v>14.65</v>
      </c>
      <c r="P127" s="17">
        <v>6.25</v>
      </c>
      <c r="Q127" s="17">
        <v>9.95</v>
      </c>
      <c r="R127" s="17">
        <v>76</v>
      </c>
      <c r="S127" s="17" t="s">
        <v>63</v>
      </c>
      <c r="T127" s="17">
        <v>370</v>
      </c>
      <c r="U127" s="17" t="s">
        <v>58</v>
      </c>
    </row>
    <row r="128" spans="1:21" ht="15.75">
      <c r="A128" s="7" t="s">
        <v>395</v>
      </c>
      <c r="B128" s="6">
        <f>167*3</f>
        <v>501</v>
      </c>
      <c r="C128" s="6">
        <f>3*33</f>
        <v>99</v>
      </c>
      <c r="D128" s="6">
        <v>500</v>
      </c>
      <c r="E128" s="6">
        <v>330</v>
      </c>
      <c r="F128" s="6" t="s">
        <v>369</v>
      </c>
      <c r="G128" s="6">
        <f>61*3</f>
        <v>183</v>
      </c>
      <c r="H128" s="6">
        <f>300*3</f>
        <v>900</v>
      </c>
      <c r="I128" s="6" t="s">
        <v>63</v>
      </c>
      <c r="J128" s="6" t="s">
        <v>63</v>
      </c>
      <c r="K128" s="6">
        <v>9.5</v>
      </c>
      <c r="L128" s="6">
        <v>67</v>
      </c>
      <c r="M128" s="6">
        <v>61</v>
      </c>
      <c r="N128" s="6">
        <v>0.2</v>
      </c>
      <c r="O128" s="6">
        <v>10.05</v>
      </c>
      <c r="P128" s="6">
        <f>3*5.65</f>
        <v>16.950000000000003</v>
      </c>
      <c r="Q128" s="6">
        <v>10.05</v>
      </c>
      <c r="R128" s="6" t="s">
        <v>58</v>
      </c>
      <c r="S128" s="6" t="s">
        <v>58</v>
      </c>
      <c r="T128" s="6">
        <f>3*170</f>
        <v>510</v>
      </c>
      <c r="U128" s="6">
        <f>3*202</f>
        <v>606</v>
      </c>
    </row>
    <row r="129" spans="1:21" ht="31.5">
      <c r="A129" s="16" t="s">
        <v>396</v>
      </c>
      <c r="B129" s="17">
        <f>167*3</f>
        <v>501</v>
      </c>
      <c r="C129" s="43" t="s">
        <v>397</v>
      </c>
      <c r="D129" s="17">
        <v>500</v>
      </c>
      <c r="E129" s="17">
        <v>230</v>
      </c>
      <c r="F129" s="43" t="s">
        <v>398</v>
      </c>
      <c r="G129" s="17">
        <f>90*3</f>
        <v>270</v>
      </c>
      <c r="H129" s="17">
        <f>315*3</f>
        <v>945</v>
      </c>
      <c r="I129" s="17" t="s">
        <v>63</v>
      </c>
      <c r="J129" s="17" t="s">
        <v>63</v>
      </c>
      <c r="K129" s="17">
        <v>11</v>
      </c>
      <c r="L129" s="17">
        <v>35</v>
      </c>
      <c r="M129" s="17">
        <v>21.5</v>
      </c>
      <c r="N129" s="17">
        <v>0.25</v>
      </c>
      <c r="O129" s="17">
        <v>8.8</v>
      </c>
      <c r="P129" s="17">
        <f>3*5.35</f>
        <v>16.049999999999997</v>
      </c>
      <c r="Q129" s="17">
        <v>9.8</v>
      </c>
      <c r="R129" s="17">
        <f>3*40</f>
        <v>120</v>
      </c>
      <c r="S129" s="17" t="s">
        <v>63</v>
      </c>
      <c r="T129" s="17">
        <f>3*170</f>
        <v>510</v>
      </c>
      <c r="U129" s="17">
        <f>3*206</f>
        <v>618</v>
      </c>
    </row>
    <row r="130" spans="1:21" ht="31.5">
      <c r="A130" s="7" t="s">
        <v>399</v>
      </c>
      <c r="B130" s="6">
        <f>267*3</f>
        <v>801</v>
      </c>
      <c r="C130" s="9" t="s">
        <v>400</v>
      </c>
      <c r="D130" s="6">
        <v>500</v>
      </c>
      <c r="E130" s="6">
        <v>230</v>
      </c>
      <c r="F130" s="9" t="s">
        <v>401</v>
      </c>
      <c r="G130" s="6">
        <f>125*3</f>
        <v>375</v>
      </c>
      <c r="H130" s="6">
        <f>470*3</f>
        <v>1410</v>
      </c>
      <c r="I130" s="6" t="s">
        <v>63</v>
      </c>
      <c r="J130" s="6" t="s">
        <v>63</v>
      </c>
      <c r="K130" s="6">
        <v>11.5</v>
      </c>
      <c r="L130" s="6">
        <v>37</v>
      </c>
      <c r="M130" s="6">
        <v>23</v>
      </c>
      <c r="N130" s="6">
        <v>0.25</v>
      </c>
      <c r="O130" s="6">
        <v>10.05</v>
      </c>
      <c r="P130" s="6">
        <f>3*4.95</f>
        <v>14.850000000000001</v>
      </c>
      <c r="Q130" s="6">
        <v>9.85</v>
      </c>
      <c r="R130" s="6">
        <f>53*3</f>
        <v>159</v>
      </c>
      <c r="S130" s="6" t="s">
        <v>63</v>
      </c>
      <c r="T130" s="6">
        <f>210*3</f>
        <v>630</v>
      </c>
      <c r="U130" s="6">
        <f>292*3</f>
        <v>876</v>
      </c>
    </row>
  </sheetData>
  <sheetProtection/>
  <mergeCells count="29">
    <mergeCell ref="A4:U4"/>
    <mergeCell ref="A44:U44"/>
    <mergeCell ref="A64:U64"/>
    <mergeCell ref="A94:U94"/>
    <mergeCell ref="A113:U113"/>
    <mergeCell ref="O2:O3"/>
    <mergeCell ref="P2:P3"/>
    <mergeCell ref="Q2:Q3"/>
    <mergeCell ref="R2:R3"/>
    <mergeCell ref="S2:S3"/>
    <mergeCell ref="T2:T3"/>
    <mergeCell ref="N1:N3"/>
    <mergeCell ref="O1:Q1"/>
    <mergeCell ref="R1:T1"/>
    <mergeCell ref="U1:U3"/>
    <mergeCell ref="D2:D3"/>
    <mergeCell ref="E2:E3"/>
    <mergeCell ref="F2:F3"/>
    <mergeCell ref="G2:G3"/>
    <mergeCell ref="H2:J2"/>
    <mergeCell ref="K2:K3"/>
    <mergeCell ref="A1:A3"/>
    <mergeCell ref="B1:B3"/>
    <mergeCell ref="C1:C3"/>
    <mergeCell ref="D1:F1"/>
    <mergeCell ref="G1:J1"/>
    <mergeCell ref="K1:M1"/>
    <mergeCell ref="L2:L3"/>
    <mergeCell ref="M2:M3"/>
  </mergeCells>
  <printOptions/>
  <pageMargins left="0.75" right="0.75" top="1" bottom="1" header="0.5" footer="0.5"/>
  <pageSetup fitToHeight="100" fitToWidth="1" horizontalDpi="600" verticalDpi="600" orientation="landscape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E24" sqref="E24"/>
    </sheetView>
  </sheetViews>
  <sheetFormatPr defaultColWidth="9.00390625" defaultRowHeight="12.75"/>
  <cols>
    <col min="1" max="1" width="19.625" style="0" customWidth="1"/>
    <col min="2" max="2" width="21.75390625" style="0" customWidth="1"/>
    <col min="3" max="3" width="23.00390625" style="0" customWidth="1"/>
  </cols>
  <sheetData>
    <row r="1" spans="1:3" ht="15" customHeight="1">
      <c r="A1" s="24" t="s">
        <v>166</v>
      </c>
      <c r="B1" s="24"/>
      <c r="C1" s="24"/>
    </row>
    <row r="2" spans="1:3" ht="57.75" customHeight="1">
      <c r="A2" s="25" t="s">
        <v>167</v>
      </c>
      <c r="B2" s="25" t="s">
        <v>168</v>
      </c>
      <c r="C2" s="25" t="s">
        <v>169</v>
      </c>
    </row>
    <row r="3" spans="1:3" s="27" customFormat="1" ht="15.75" customHeight="1">
      <c r="A3" s="26">
        <v>35</v>
      </c>
      <c r="B3" s="26" t="s">
        <v>170</v>
      </c>
      <c r="C3" s="26" t="s">
        <v>171</v>
      </c>
    </row>
    <row r="4" spans="1:3" s="27" customFormat="1" ht="15.75" customHeight="1">
      <c r="A4" s="26">
        <v>110</v>
      </c>
      <c r="B4" s="26" t="s">
        <v>172</v>
      </c>
      <c r="C4" s="26" t="s">
        <v>173</v>
      </c>
    </row>
    <row r="5" spans="1:3" s="27" customFormat="1" ht="15.75" customHeight="1">
      <c r="A5" s="26">
        <v>220</v>
      </c>
      <c r="B5" s="26" t="s">
        <v>174</v>
      </c>
      <c r="C5" s="26" t="s">
        <v>175</v>
      </c>
    </row>
    <row r="6" spans="1:3" s="27" customFormat="1" ht="15.75" customHeight="1">
      <c r="A6" s="26">
        <v>330</v>
      </c>
      <c r="B6" s="26" t="s">
        <v>176</v>
      </c>
      <c r="C6" s="26" t="s">
        <v>177</v>
      </c>
    </row>
    <row r="7" spans="1:3" s="27" customFormat="1" ht="15.75" customHeight="1">
      <c r="A7" s="26">
        <v>400</v>
      </c>
      <c r="B7" s="26" t="s">
        <v>178</v>
      </c>
      <c r="C7" s="26" t="s">
        <v>179</v>
      </c>
    </row>
    <row r="8" spans="1:3" s="27" customFormat="1" ht="15.75" customHeight="1">
      <c r="A8" s="26">
        <v>500</v>
      </c>
      <c r="B8" s="26" t="s">
        <v>180</v>
      </c>
      <c r="C8" s="26" t="s">
        <v>181</v>
      </c>
    </row>
    <row r="9" spans="1:3" s="27" customFormat="1" ht="15.75" customHeight="1">
      <c r="A9" s="26">
        <v>750</v>
      </c>
      <c r="B9" s="26" t="s">
        <v>182</v>
      </c>
      <c r="C9" s="26" t="s">
        <v>183</v>
      </c>
    </row>
    <row r="10" spans="1:3" s="27" customFormat="1" ht="15.75" customHeight="1">
      <c r="A10" s="26">
        <v>1150</v>
      </c>
      <c r="B10" s="26" t="s">
        <v>184</v>
      </c>
      <c r="C10" s="26" t="s">
        <v>185</v>
      </c>
    </row>
    <row r="11" spans="1:3" ht="12.75">
      <c r="A11" s="28"/>
      <c r="B11" s="28"/>
      <c r="C11" s="28"/>
    </row>
    <row r="12" spans="1:3" ht="12.75">
      <c r="A12" s="28"/>
      <c r="B12" s="28"/>
      <c r="C12" s="28"/>
    </row>
    <row r="13" spans="1:3" ht="12.75">
      <c r="A13" s="28"/>
      <c r="B13" s="28"/>
      <c r="C13" s="28"/>
    </row>
    <row r="14" spans="1:3" ht="12.75">
      <c r="A14" s="28"/>
      <c r="B14" s="28"/>
      <c r="C14" s="28"/>
    </row>
    <row r="15" spans="1:3" ht="12.75">
      <c r="A15" s="28"/>
      <c r="B15" s="28"/>
      <c r="C15" s="28"/>
    </row>
    <row r="16" spans="1:3" ht="12.75">
      <c r="A16" s="28"/>
      <c r="B16" s="28"/>
      <c r="C16" s="28"/>
    </row>
    <row r="17" spans="1:3" ht="12.75">
      <c r="A17" s="28"/>
      <c r="B17" s="28"/>
      <c r="C17" s="28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9" sqref="B9"/>
    </sheetView>
  </sheetViews>
  <sheetFormatPr defaultColWidth="9.00390625" defaultRowHeight="12.75"/>
  <cols>
    <col min="1" max="1" width="19.375" style="0" customWidth="1"/>
    <col min="3" max="3" width="15.75390625" style="0" customWidth="1"/>
  </cols>
  <sheetData>
    <row r="1" spans="1:3" s="30" customFormat="1" ht="43.5" customHeight="1">
      <c r="A1" s="29" t="s">
        <v>186</v>
      </c>
      <c r="B1" s="29"/>
      <c r="C1" s="29"/>
    </row>
    <row r="2" spans="1:3" ht="15.75">
      <c r="A2" s="31" t="s">
        <v>187</v>
      </c>
      <c r="B2" s="32" t="s">
        <v>188</v>
      </c>
      <c r="C2" s="31" t="s">
        <v>189</v>
      </c>
    </row>
    <row r="3" spans="1:3" ht="12.75">
      <c r="A3" s="31">
        <v>110</v>
      </c>
      <c r="B3" s="31">
        <v>11.4</v>
      </c>
      <c r="C3" s="31" t="s">
        <v>190</v>
      </c>
    </row>
    <row r="4" spans="1:3" ht="12.75">
      <c r="A4" s="31">
        <v>150</v>
      </c>
      <c r="B4" s="31">
        <v>15.2</v>
      </c>
      <c r="C4" s="31" t="s">
        <v>191</v>
      </c>
    </row>
    <row r="5" spans="1:3" ht="12.75">
      <c r="A5" s="31">
        <v>220</v>
      </c>
      <c r="B5" s="31">
        <v>21.6</v>
      </c>
      <c r="C5" s="31" t="s">
        <v>192</v>
      </c>
    </row>
    <row r="6" spans="1:3" ht="12.75">
      <c r="A6" s="31">
        <v>330</v>
      </c>
      <c r="B6" s="31">
        <v>33.2</v>
      </c>
      <c r="C6" s="31" t="s">
        <v>193</v>
      </c>
    </row>
    <row r="7" spans="1:3" ht="12.75">
      <c r="A7" s="31">
        <v>330</v>
      </c>
      <c r="B7" s="31" t="s">
        <v>194</v>
      </c>
      <c r="C7" s="31" t="s">
        <v>195</v>
      </c>
    </row>
    <row r="8" spans="1:3" ht="12.75">
      <c r="A8" s="31">
        <v>330</v>
      </c>
      <c r="B8" s="31" t="s">
        <v>196</v>
      </c>
      <c r="C8" s="31" t="s">
        <v>197</v>
      </c>
    </row>
    <row r="9" spans="1:3" ht="12.75">
      <c r="A9" s="31">
        <v>500</v>
      </c>
      <c r="B9" s="31" t="s">
        <v>198</v>
      </c>
      <c r="C9" s="31" t="s">
        <v>199</v>
      </c>
    </row>
    <row r="10" spans="1:3" ht="12.75">
      <c r="A10" s="31">
        <v>500</v>
      </c>
      <c r="B10" s="31" t="s">
        <v>200</v>
      </c>
      <c r="C10" s="31" t="s">
        <v>201</v>
      </c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glazyring</dc:creator>
  <cp:keywords/>
  <dc:description/>
  <cp:lastModifiedBy>glazyring</cp:lastModifiedBy>
  <cp:lastPrinted>2016-05-13T02:51:01Z</cp:lastPrinted>
  <dcterms:created xsi:type="dcterms:W3CDTF">2016-04-26T12:27:46Z</dcterms:created>
  <dcterms:modified xsi:type="dcterms:W3CDTF">2019-02-09T07:33:21Z</dcterms:modified>
  <cp:category/>
  <cp:version/>
  <cp:contentType/>
  <cp:contentStatus/>
</cp:coreProperties>
</file>